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ppg23.sharepoint.com/sites/PPGTeam/Shared Documents/Good Jobs &amp; Procurement/9. Off-the-Shelf Published Tools/3. Monitoring Workforce Standards Template_Integrating Labor Standards into Your Contract Management Plan/"/>
    </mc:Choice>
  </mc:AlternateContent>
  <xr:revisionPtr revIDLastSave="816" documentId="8_{B6E233E0-0C7D-44DA-9410-F28B4E217ED3}" xr6:coauthVersionLast="47" xr6:coauthVersionMax="47" xr10:uidLastSave="{9DAA5EB8-6661-4ECC-87D9-E1F478C8E9C3}"/>
  <bookViews>
    <workbookView xWindow="10" yWindow="10" windowWidth="19180" windowHeight="11260" firstSheet="1" activeTab="5" xr2:uid="{74FE8D58-8F5E-43D9-BB51-9D712F887DBF}"/>
  </bookViews>
  <sheets>
    <sheet name="User Guide" sheetId="21" r:id="rId1"/>
    <sheet name="Vendor Reporting Template" sheetId="1" r:id="rId2"/>
    <sheet name="001" sheetId="9" r:id="rId3"/>
    <sheet name="002" sheetId="13" r:id="rId4"/>
    <sheet name="Master Summary" sheetId="4" r:id="rId5"/>
    <sheet name="Hiring Dashboard" sheetId="14" r:id="rId6"/>
    <sheet name="Demographics Dashboard" sheetId="20" r:id="rId7"/>
  </sheets>
  <definedNames>
    <definedName name="Disad">#REF!</definedName>
  </definedNames>
  <calcPr calcId="191028"/>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4" l="1"/>
  <c r="S6" i="20"/>
  <c r="S7" i="20"/>
  <c r="Y2" i="4"/>
  <c r="Y3" i="4"/>
  <c r="X2" i="4"/>
  <c r="X3" i="4"/>
  <c r="W2" i="4"/>
  <c r="W3" i="4"/>
  <c r="V2" i="4"/>
  <c r="V3" i="4"/>
  <c r="U2" i="4"/>
  <c r="U3" i="4"/>
  <c r="T2" i="4"/>
  <c r="T3" i="4"/>
  <c r="S2" i="4"/>
  <c r="S3" i="4"/>
  <c r="R2" i="4"/>
  <c r="R3" i="4"/>
  <c r="Q2" i="4"/>
  <c r="Q3" i="4"/>
  <c r="P2" i="4"/>
  <c r="P3" i="4"/>
  <c r="Z2" i="4"/>
  <c r="Z3" i="4"/>
  <c r="B2" i="4"/>
  <c r="B3" i="4"/>
  <c r="C2" i="4"/>
  <c r="C3" i="4"/>
  <c r="D2" i="4"/>
  <c r="D3" i="4"/>
  <c r="E2" i="4"/>
  <c r="E3" i="4"/>
  <c r="I2" i="4"/>
  <c r="I3" i="4"/>
  <c r="H2" i="4"/>
  <c r="H3" i="4"/>
  <c r="G2" i="4"/>
  <c r="G3" i="4"/>
  <c r="P5" i="14"/>
  <c r="J3" i="4"/>
  <c r="K3" i="4"/>
  <c r="O2" i="4"/>
  <c r="O3" i="4"/>
  <c r="M2" i="4"/>
  <c r="L3" i="4"/>
  <c r="F2" i="4"/>
  <c r="N3" i="4"/>
  <c r="M3" i="4"/>
  <c r="K2" i="4"/>
  <c r="K4" i="4" s="1"/>
  <c r="J2" i="4"/>
  <c r="J4" i="4" s="1"/>
  <c r="N2" i="4"/>
  <c r="N4" i="4" s="1"/>
  <c r="L2" i="4"/>
  <c r="L4" i="4" s="1"/>
  <c r="F3" i="4"/>
  <c r="G4" i="4" l="1"/>
  <c r="H4" i="4"/>
  <c r="P4" i="4"/>
  <c r="Q4" i="4"/>
  <c r="R4" i="4"/>
  <c r="S4" i="4"/>
  <c r="T4" i="4"/>
  <c r="U4" i="4"/>
  <c r="V4" i="4"/>
  <c r="W4" i="4"/>
  <c r="X4" i="4"/>
  <c r="Y4" i="4"/>
  <c r="F4" i="4"/>
  <c r="M4" i="4"/>
  <c r="I4" i="4"/>
  <c r="O4" i="4"/>
  <c r="Z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4AF2E3-8A93-4EF0-AAA7-20B2DC0FEE89}" keepAlive="1" name="Query - Table1356" description="Connection to the 'Table1356' query in the workbook." type="5" refreshedVersion="0" background="1" saveData="1">
    <dbPr connection="Provider=Microsoft.Mashup.OleDb.1;Data Source=$Workbook$;Location=Table1356;Extended Properties=&quot;&quot;" command="SELECT * FROM [Table1356]"/>
  </connection>
</connections>
</file>

<file path=xl/sharedStrings.xml><?xml version="1.0" encoding="utf-8"?>
<sst xmlns="http://schemas.openxmlformats.org/spreadsheetml/2006/main" count="370" uniqueCount="166">
  <si>
    <t>USER GUIDE</t>
  </si>
  <si>
    <t>OVERVIEW</t>
  </si>
  <si>
    <t>This tool helps government staff collect, monitor, and summarize vendor reporting on workforce standards. A key feature is automated aggregation of data across contracts in a master summary and dashboard. The reporting template and dashboard can be easily tailored to different jurisdictions and workforce goals. We encourage you to adapt the workbook to your own reporting and monitoring needs.</t>
  </si>
  <si>
    <t>STRUCTURE</t>
  </si>
  <si>
    <t>The master workbook contains the following sheet tabs:</t>
  </si>
  <si>
    <r>
      <rPr>
        <sz val="11"/>
        <color rgb="FF000000"/>
        <rFont val="Aptos Narrow"/>
        <scheme val="minor"/>
      </rPr>
      <t xml:space="preserve">1. </t>
    </r>
    <r>
      <rPr>
        <b/>
        <u/>
        <sz val="11"/>
        <color rgb="FF000000"/>
        <rFont val="Aptos Narrow"/>
        <scheme val="minor"/>
      </rPr>
      <t>Vendor Reporting Template</t>
    </r>
    <r>
      <rPr>
        <u/>
        <sz val="11"/>
        <color rgb="FF000000"/>
        <rFont val="Aptos Narrow"/>
        <scheme val="minor"/>
      </rPr>
      <t>:</t>
    </r>
    <r>
      <rPr>
        <sz val="11"/>
        <color rgb="FF000000"/>
        <rFont val="Aptos Narrow"/>
        <scheme val="minor"/>
      </rPr>
      <t xml:space="preserve"> The reporting form that vendors complete and submit to government staff.</t>
    </r>
  </si>
  <si>
    <r>
      <rPr>
        <sz val="11"/>
        <color rgb="FF000000"/>
        <rFont val="Aptos Narrow"/>
        <scheme val="minor"/>
      </rPr>
      <t xml:space="preserve">2. </t>
    </r>
    <r>
      <rPr>
        <b/>
        <u/>
        <sz val="11"/>
        <color rgb="FF000000"/>
        <rFont val="Aptos Narrow"/>
        <scheme val="minor"/>
      </rPr>
      <t>Vendor Reports</t>
    </r>
    <r>
      <rPr>
        <sz val="11"/>
        <color rgb="FF000000"/>
        <rFont val="Aptos Narrow"/>
        <scheme val="minor"/>
      </rPr>
      <t xml:space="preserve"> (Sheet names: 001, 002, 003...): Each vendor report is stored on its own worksheet as government staff copy/paste a vendor’s completed data into a new sheet.</t>
    </r>
  </si>
  <si>
    <r>
      <rPr>
        <sz val="11"/>
        <color rgb="FF000000"/>
        <rFont val="Aptos Narrow"/>
      </rPr>
      <t xml:space="preserve">3. </t>
    </r>
    <r>
      <rPr>
        <b/>
        <u/>
        <sz val="11"/>
        <color rgb="FF000000"/>
        <rFont val="Aptos Narrow"/>
      </rPr>
      <t>Master Summary</t>
    </r>
    <r>
      <rPr>
        <sz val="11"/>
        <color rgb="FF000000"/>
        <rFont val="Aptos Narrow"/>
      </rPr>
      <t>: Automatically aggregates data from all vendor reports using formulas to pull data from individual report sheets.</t>
    </r>
  </si>
  <si>
    <r>
      <rPr>
        <sz val="11"/>
        <color rgb="FF000000"/>
        <rFont val="Aptos Narrow"/>
        <scheme val="minor"/>
      </rPr>
      <t xml:space="preserve">4. </t>
    </r>
    <r>
      <rPr>
        <b/>
        <u/>
        <sz val="11"/>
        <color rgb="FF000000"/>
        <rFont val="Aptos Narrow"/>
        <scheme val="minor"/>
      </rPr>
      <t>Hiring &amp; Demographics Dashboards</t>
    </r>
    <r>
      <rPr>
        <b/>
        <sz val="11"/>
        <color rgb="FF000000"/>
        <rFont val="Aptos Narrow"/>
        <scheme val="minor"/>
      </rPr>
      <t xml:space="preserve"> </t>
    </r>
    <r>
      <rPr>
        <sz val="11"/>
        <color rgb="FF000000"/>
        <rFont val="Aptos Narrow"/>
        <scheme val="minor"/>
      </rPr>
      <t xml:space="preserve">(2 sheets): A visual dashboard that summarizes data from the Master Summary sheet to display high-level metrics and trends across all contracts. </t>
    </r>
  </si>
  <si>
    <t>QUICK START</t>
  </si>
  <si>
    <t>Example Workflow</t>
  </si>
  <si>
    <r>
      <rPr>
        <sz val="11"/>
        <color rgb="FF000000"/>
        <rFont val="Aptos Narrow"/>
        <scheme val="minor"/>
      </rPr>
      <t>1. </t>
    </r>
    <r>
      <rPr>
        <b/>
        <u/>
        <sz val="11"/>
        <color rgb="FF000000"/>
        <rFont val="Aptos Narrow"/>
        <scheme val="minor"/>
      </rPr>
      <t>Government staff shares the Vendor Reporting Template with the vendor</t>
    </r>
  </si>
  <si>
    <r>
      <rPr>
        <sz val="11"/>
        <color rgb="FF000000"/>
        <rFont val="Aptos Narrow"/>
        <scheme val="minor"/>
      </rPr>
      <t>2. </t>
    </r>
    <r>
      <rPr>
        <b/>
        <u/>
        <sz val="11"/>
        <color rgb="FF000000"/>
        <rFont val="Aptos Narrow"/>
        <scheme val="minor"/>
      </rPr>
      <t>Vendor completes report and submits it to government staff</t>
    </r>
  </si>
  <si>
    <r>
      <rPr>
        <sz val="11"/>
        <color rgb="FF000000"/>
        <rFont val="Aptos Narrow"/>
      </rPr>
      <t>3. </t>
    </r>
    <r>
      <rPr>
        <b/>
        <u/>
        <sz val="11"/>
        <color rgb="FF000000"/>
        <rFont val="Aptos Narrow"/>
      </rPr>
      <t>Government staff adds the report as a new worksheet in the master workbook</t>
    </r>
  </si>
  <si>
    <t>a.      In master workbook, create new sheet then copy/paste vendor report. Each sheet represents one submitted vendor report.</t>
  </si>
  <si>
    <t>b.      OR Right-click sheet tab of vendor report, Select “Move or Copy”, Check “Create a copy” checkbox, Indicate the master workbook as the other workbook to copy into, then Click “OK”</t>
  </si>
  <si>
    <t>c.	     Rename the sheet with a Report ID (001, 002, etc.)</t>
  </si>
  <si>
    <t>d.     Enter the same Report ID in C12 on the report for record-keeping. This Report ID does not feed into any formulas but is helpful to consistently identify reports.</t>
  </si>
  <si>
    <t>e.     IMPORTANT: New vendor reports should follow the same layout as the Vendor Reporting Template for the formulas to function properly.</t>
  </si>
  <si>
    <r>
      <rPr>
        <sz val="11"/>
        <color rgb="FF000000"/>
        <rFont val="Aptos Narrow"/>
        <scheme val="minor"/>
      </rPr>
      <t xml:space="preserve">4.	</t>
    </r>
    <r>
      <rPr>
        <b/>
        <u/>
        <sz val="11"/>
        <color rgb="FF000000"/>
        <rFont val="Aptos Narrow"/>
        <scheme val="minor"/>
      </rPr>
      <t>Government staff updates the "Master Summary" sheet</t>
    </r>
  </si>
  <si>
    <t>a.      On the Master Summary sheet, add a new row in the table</t>
  </si>
  <si>
    <t>i.	Drag the table down, or Right-click the total row and select Insert Table Rows Above</t>
  </si>
  <si>
    <t>b.      Type the Report ID in Column A</t>
  </si>
  <si>
    <t>i.	IMPORTANT: Each Report ID added in Column A must exactly match the corresponding vendor report worksheet tab name. The sheet name feeds into all formulas that auto-populate the “Master Summary” tab sheet.</t>
  </si>
  <si>
    <t>c.      Other data fields will populate automatically based on Report ID added in Column A</t>
  </si>
  <si>
    <t>a.      If values do not populate:</t>
  </si>
  <si>
    <t>i.  Confirm the report sheet layout matches the template</t>
  </si>
  <si>
    <t>ii. Confirm the sheet name matches the Report ID exactly</t>
  </si>
  <si>
    <r>
      <rPr>
        <sz val="11"/>
        <color rgb="FF000000"/>
        <rFont val="Aptos Narrow"/>
      </rPr>
      <t xml:space="preserve">5. </t>
    </r>
    <r>
      <rPr>
        <b/>
        <u/>
        <sz val="11"/>
        <color rgb="FF000000"/>
        <rFont val="Aptos Narrow"/>
      </rPr>
      <t>Government staff refreshes data to update dashboards</t>
    </r>
  </si>
  <si>
    <t>a.      Open “Data” tab in the Ribbon menu</t>
  </si>
  <si>
    <t>b.      Click “Refresh All” to update dashboard metrics</t>
  </si>
  <si>
    <t>FAQs</t>
  </si>
  <si>
    <t>How does the “Master Summary” sheet work?</t>
  </si>
  <si>
    <t>o   This sheet automatically aggregates data from all vendor reports using formulas.</t>
  </si>
  <si>
    <t>a. Column A (Report ID / Sheet Name) drives the summary.</t>
  </si>
  <si>
    <t>b. Each Report ID in Column A must exactly match a report worksheet tab name</t>
  </si>
  <si>
    <t>c. All other columns will populate automatically using formulas to pull data from each report sheet</t>
  </si>
  <si>
    <t>d.  Formula details: =INDIRECT(" ' " &amp; $A2 &amp; " ' !C9")</t>
  </si>
  <si>
    <t>· This tells excel:</t>
  </si>
  <si>
    <t>o   Look at the Report ID in Column A</t>
  </si>
  <si>
    <t>o   Treat the Report ID as a worksheet name</t>
  </si>
  <si>
    <t>o   Return the value from a specific cell in that specific report</t>
  </si>
  <si>
    <t>How do the dashboards work?</t>
  </si>
  <si>
    <t>o   These sheets are visual dashboards that reference the Master Summary sheet to display metrics and trends across all contracts.</t>
  </si>
  <si>
    <t>a.  Dashboard visuals are built from pivot tables and formulas</t>
  </si>
  <si>
    <t>b.  Extra space is intentionally left around pivot tables so they can expand when new data is added</t>
  </si>
  <si>
    <t>c.  To update the dashboard, go to Data (in ribbon menu), then click Refresh All</t>
  </si>
  <si>
    <t>d.  If a #SPILL! error appears, it usually means a pivot table needs more space to grow. Add extra columns or rows to increase space between pivot tables and charts.</t>
  </si>
  <si>
    <t>e.  The metrics callouts data are pulled from pivot table totals saved in a helper cell</t>
  </si>
  <si>
    <t>[Jurisdiction Name]</t>
  </si>
  <si>
    <t>Vendor Workforce Report</t>
  </si>
  <si>
    <r>
      <t xml:space="preserve">Submit to </t>
    </r>
    <r>
      <rPr>
        <i/>
        <sz val="11"/>
        <color rgb="FFFF0000"/>
        <rFont val="Arial"/>
        <family val="2"/>
      </rPr>
      <t>[Department Name]</t>
    </r>
    <r>
      <rPr>
        <i/>
        <sz val="11"/>
        <color theme="1"/>
        <rFont val="Arial"/>
        <family val="2"/>
      </rPr>
      <t xml:space="preserve"> by emailing </t>
    </r>
    <r>
      <rPr>
        <i/>
        <sz val="11"/>
        <color rgb="FFFF0000"/>
        <rFont val="Arial"/>
        <family val="2"/>
      </rPr>
      <t>[Department's Reporting Email Address]</t>
    </r>
  </si>
  <si>
    <r>
      <t xml:space="preserve">For questions or support, contact </t>
    </r>
    <r>
      <rPr>
        <i/>
        <sz val="11"/>
        <color rgb="FFFF0000"/>
        <rFont val="Arial"/>
        <family val="2"/>
      </rPr>
      <t>[Government Staff Name]</t>
    </r>
    <r>
      <rPr>
        <i/>
        <sz val="11"/>
        <color theme="1"/>
        <rFont val="Arial"/>
        <family val="2"/>
      </rPr>
      <t xml:space="preserve"> at </t>
    </r>
    <r>
      <rPr>
        <i/>
        <sz val="11"/>
        <color rgb="FFFF0000"/>
        <rFont val="Arial"/>
        <family val="2"/>
      </rPr>
      <t>[Phone Number]</t>
    </r>
    <r>
      <rPr>
        <i/>
        <sz val="11"/>
        <color theme="1"/>
        <rFont val="Arial"/>
        <family val="2"/>
      </rPr>
      <t xml:space="preserve"> or </t>
    </r>
    <r>
      <rPr>
        <i/>
        <sz val="11"/>
        <color rgb="FFFF0000"/>
        <rFont val="Arial"/>
        <family val="2"/>
      </rPr>
      <t>[Email Address]</t>
    </r>
  </si>
  <si>
    <t>Report Information</t>
  </si>
  <si>
    <t>Vendor Point of Contact</t>
  </si>
  <si>
    <t>Vendor Name</t>
  </si>
  <si>
    <t>Full Name</t>
  </si>
  <si>
    <t>Contract Name</t>
  </si>
  <si>
    <t>Job Title</t>
  </si>
  <si>
    <t>Contract ID Number</t>
  </si>
  <si>
    <t>Email Address</t>
  </si>
  <si>
    <t>Reporting Period</t>
  </si>
  <si>
    <t>Phone Number</t>
  </si>
  <si>
    <t>Date Submitted</t>
  </si>
  <si>
    <t>(CITY USE ONLY) Report ID</t>
  </si>
  <si>
    <t xml:space="preserve">                      </t>
  </si>
  <si>
    <t>Workforce Engagement Summary</t>
  </si>
  <si>
    <t>Baseline data on ALL individuals engaged through hiring process</t>
  </si>
  <si>
    <t>Total Number of Workers</t>
  </si>
  <si>
    <t>Number of [Target Population] Workers</t>
  </si>
  <si>
    <t>Recruited</t>
  </si>
  <si>
    <t>Applied</t>
  </si>
  <si>
    <t>Interviewed</t>
  </si>
  <si>
    <t>Hired</t>
  </si>
  <si>
    <t>In header and help text below, government should update [Target Worker Population] to reflect their specific workforce goal or labor standard (e.g. Disadvantaged Workers, Apprentices, Training Program Participants, etc.)</t>
  </si>
  <si>
    <t>[Target Worker Population] Hiring Data</t>
  </si>
  <si>
    <r>
      <rPr>
        <sz val="11"/>
        <color rgb="FF000000"/>
        <rFont val="Aptos Narrow"/>
      </rPr>
      <t xml:space="preserve">          </t>
    </r>
    <r>
      <rPr>
        <i/>
        <sz val="11"/>
        <color rgb="FF000000"/>
        <rFont val="Arial"/>
      </rPr>
      <t xml:space="preserve">  </t>
    </r>
    <r>
      <rPr>
        <i/>
        <sz val="11"/>
        <color rgb="FFFFFFFF"/>
        <rFont val="Arial"/>
      </rPr>
      <t xml:space="preserve">   Data specific to [Target Worker Population] hired to perform work on this contract</t>
    </r>
  </si>
  <si>
    <t>Employee ID</t>
  </si>
  <si>
    <t>Trade / Job Position</t>
  </si>
  <si>
    <t>Hourly Wage Rate</t>
  </si>
  <si>
    <t>Hours Worked (per week)</t>
  </si>
  <si>
    <t>Retention Period</t>
  </si>
  <si>
    <t>Receives Heatlhcare Benefits
(Y/N)</t>
  </si>
  <si>
    <t>City Resident
(Y/N)</t>
  </si>
  <si>
    <t>Zip Code</t>
  </si>
  <si>
    <t>Gender (M/F)</t>
  </si>
  <si>
    <t xml:space="preserve">Race / Ethnicity </t>
  </si>
  <si>
    <t>In help text below, government can update [Workforce Goals] to reflect their specific workforce goal or labor standard</t>
  </si>
  <si>
    <t>Good Faith Efforts</t>
  </si>
  <si>
    <t>If your firm did not achieve [Workforce Goals] stated in your contract, use this section to descibe activities and documentation that demonstrate good faith efforts towards those goals</t>
  </si>
  <si>
    <t>Good Faith Effort Category</t>
  </si>
  <si>
    <t>Good Faith Effort Activity Description</t>
  </si>
  <si>
    <t>Date Activity Completed</t>
  </si>
  <si>
    <t>Documentation Submitted</t>
  </si>
  <si>
    <t xml:space="preserve">INCLUDES SAMPLE DATA </t>
  </si>
  <si>
    <t>Sample Vendor 1</t>
  </si>
  <si>
    <t>Sample Contract Name 1</t>
  </si>
  <si>
    <t>Sample Contract Number 1</t>
  </si>
  <si>
    <t>Jan-Mar 2025</t>
  </si>
  <si>
    <t>001</t>
  </si>
  <si>
    <t>Receives Healthcare Benefits
(Y/N)</t>
  </si>
  <si>
    <t>Yes</t>
  </si>
  <si>
    <t>M</t>
  </si>
  <si>
    <t>Black / African American</t>
  </si>
  <si>
    <t>F</t>
  </si>
  <si>
    <t>Hispanic / Latino</t>
  </si>
  <si>
    <t>No</t>
  </si>
  <si>
    <t>White</t>
  </si>
  <si>
    <t>Hawaiian / Pacific Islander</t>
  </si>
  <si>
    <t>Native American</t>
  </si>
  <si>
    <t>Asian</t>
  </si>
  <si>
    <t>Sample Vendor 2</t>
  </si>
  <si>
    <t>Sample Contract Name 2</t>
  </si>
  <si>
    <t>Sample Contract Number 2</t>
  </si>
  <si>
    <t>002</t>
  </si>
  <si>
    <t>Report ID</t>
  </si>
  <si>
    <t>Contract Number</t>
  </si>
  <si>
    <t>Total Recruited</t>
  </si>
  <si>
    <t>Total Applicants</t>
  </si>
  <si>
    <t>Total Interviewed</t>
  </si>
  <si>
    <t>Total Hired</t>
  </si>
  <si>
    <t>Target Population Recruited</t>
  </si>
  <si>
    <t>Target Population Applicants</t>
  </si>
  <si>
    <t>Target Population Interviewed</t>
  </si>
  <si>
    <t>Target Population Hired</t>
  </si>
  <si>
    <t>Avg Wage Rate</t>
  </si>
  <si>
    <t>Avg Hours per Week</t>
  </si>
  <si>
    <t>City Residents</t>
  </si>
  <si>
    <t>Male</t>
  </si>
  <si>
    <t>Female</t>
  </si>
  <si>
    <t>Receiving Healthcare Benefits</t>
  </si>
  <si>
    <t>Zip Codes Represented</t>
  </si>
  <si>
    <t>Total</t>
  </si>
  <si>
    <t>---</t>
  </si>
  <si>
    <t>Target Population Hiring Outcomes by Contract</t>
  </si>
  <si>
    <t>Metric Callouts</t>
  </si>
  <si>
    <t>Contract / Vendor</t>
  </si>
  <si>
    <t># of Target Population Hires</t>
  </si>
  <si>
    <t>Target Population as % of Total Hires</t>
  </si>
  <si>
    <t>Average Wage Rate</t>
  </si>
  <si>
    <t>Total Hires from Target Population</t>
  </si>
  <si>
    <t>Sample Contract Number 3</t>
  </si>
  <si>
    <t>Sample Vendor 3</t>
  </si>
  <si>
    <t>Sample Contract Number 4</t>
  </si>
  <si>
    <t>Sample Vendor4</t>
  </si>
  <si>
    <t>Sample Contract Number 5</t>
  </si>
  <si>
    <t>Sample Vendor 5</t>
  </si>
  <si>
    <t>Sample Contract Number 6</t>
  </si>
  <si>
    <t>Sample Vendor 6</t>
  </si>
  <si>
    <t>Grand Total</t>
  </si>
  <si>
    <t xml:space="preserve">Target Population Demographics </t>
  </si>
  <si>
    <t>Local Hires</t>
  </si>
  <si>
    <t>Receive Healthcare Benefits</t>
  </si>
  <si>
    <t>City Residency &amp; 
Healthcare Benefits</t>
  </si>
  <si>
    <t>Gender</t>
  </si>
  <si>
    <t>Race &amp; Ethnicity</t>
  </si>
  <si>
    <t># of City Residents</t>
  </si>
  <si>
    <t># Receiving Healthcare Benefits</t>
  </si>
  <si>
    <t># of Female HIres</t>
  </si>
  <si>
    <t># of Male Hires</t>
  </si>
  <si>
    <t xml:space="preserve">Black / African American </t>
  </si>
  <si>
    <t xml:space="preserve">Hispanic / Latino </t>
  </si>
  <si>
    <t xml:space="preserve">Asian </t>
  </si>
  <si>
    <t xml:space="preserve">Hawaiian / Pacific Islander </t>
  </si>
  <si>
    <t xml:space="preserve">Native American </t>
  </si>
  <si>
    <t xml:space="preserve">White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</si>
</sst>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x14ac:knownFonts="1">
    <font>
      <sz val="11"/>
      <color theme="1"/>
      <name val="Aptos Narrow"/>
      <family val="2"/>
      <scheme val="minor"/>
    </font>
    <font>
      <b/>
      <sz val="11"/>
      <color rgb="FF000000"/>
      <name val="Calibri"/>
      <family val="2"/>
    </font>
    <font>
      <b/>
      <sz val="11"/>
      <color theme="0"/>
      <name val="Arial"/>
      <family val="2"/>
    </font>
    <font>
      <sz val="11"/>
      <color theme="1"/>
      <name val="Arial"/>
      <family val="2"/>
    </font>
    <font>
      <b/>
      <sz val="11"/>
      <color rgb="FF000000"/>
      <name val="Arial"/>
      <family val="2"/>
    </font>
    <font>
      <sz val="11"/>
      <color rgb="FF000000"/>
      <name val="Arial"/>
      <family val="2"/>
    </font>
    <font>
      <sz val="8"/>
      <name val="Aptos Narrow"/>
      <family val="2"/>
      <scheme val="minor"/>
    </font>
    <font>
      <i/>
      <sz val="11"/>
      <color theme="1"/>
      <name val="Arial"/>
      <family val="2"/>
    </font>
    <font>
      <i/>
      <sz val="11"/>
      <color theme="0"/>
      <name val="Arial"/>
      <family val="2"/>
    </font>
    <font>
      <i/>
      <sz val="11"/>
      <color rgb="FFFF0000"/>
      <name val="Arial"/>
      <family val="2"/>
    </font>
    <font>
      <b/>
      <sz val="20"/>
      <color theme="1"/>
      <name val="Arial"/>
      <family val="2"/>
    </font>
    <font>
      <sz val="12"/>
      <color rgb="FFFF0000"/>
      <name val="Arial"/>
      <family val="2"/>
    </font>
    <font>
      <sz val="10"/>
      <color rgb="FFFF0000"/>
      <name val="Arial"/>
      <family val="2"/>
    </font>
    <font>
      <i/>
      <sz val="11"/>
      <color theme="1"/>
      <name val="Aptos Narrow"/>
      <family val="2"/>
      <scheme val="minor"/>
    </font>
    <font>
      <b/>
      <sz val="10"/>
      <color rgb="FF000000"/>
      <name val="Arial"/>
      <family val="2"/>
    </font>
    <font>
      <i/>
      <sz val="11"/>
      <color rgb="FF000000"/>
      <name val="Arial"/>
    </font>
    <font>
      <i/>
      <sz val="11"/>
      <color rgb="FFFFFFFF"/>
      <name val="Arial"/>
    </font>
    <font>
      <sz val="11"/>
      <color rgb="FF000000"/>
      <name val="Aptos Narrow"/>
    </font>
    <font>
      <sz val="11"/>
      <color theme="1"/>
      <name val="Aptos Narrow"/>
      <family val="2"/>
    </font>
    <font>
      <b/>
      <sz val="16"/>
      <color theme="1"/>
      <name val="Arial"/>
      <family val="2"/>
    </font>
    <font>
      <b/>
      <sz val="16"/>
      <color theme="1"/>
      <name val="Aptos Narrow"/>
      <family val="2"/>
      <scheme val="minor"/>
    </font>
    <font>
      <b/>
      <i/>
      <sz val="12"/>
      <color theme="1"/>
      <name val="Arial"/>
      <family val="2"/>
    </font>
    <font>
      <b/>
      <sz val="16"/>
      <color theme="0"/>
      <name val="Arial"/>
      <family val="2"/>
    </font>
    <font>
      <sz val="11"/>
      <color theme="1"/>
      <name val="Arial"/>
    </font>
    <font>
      <sz val="12"/>
      <color theme="1"/>
      <name val="Arial"/>
      <family val="2"/>
    </font>
    <font>
      <b/>
      <sz val="12"/>
      <color rgb="FFFF0000"/>
      <name val="Arial"/>
      <family val="2"/>
    </font>
    <font>
      <sz val="11"/>
      <color theme="1"/>
      <name val="Aptos Narrow"/>
      <scheme val="minor"/>
    </font>
    <font>
      <b/>
      <sz val="18"/>
      <color theme="1"/>
      <name val="Aptos Narrow"/>
      <family val="2"/>
      <scheme val="minor"/>
    </font>
    <font>
      <sz val="11"/>
      <color rgb="FF000000"/>
      <name val="Aptos Narrow"/>
      <scheme val="minor"/>
    </font>
    <font>
      <b/>
      <sz val="11"/>
      <color rgb="FF000000"/>
      <name val="Aptos Narrow"/>
      <scheme val="minor"/>
    </font>
    <font>
      <b/>
      <sz val="11"/>
      <color theme="1"/>
      <name val="Aptos Narrow"/>
      <scheme val="minor"/>
    </font>
    <font>
      <b/>
      <u/>
      <sz val="11"/>
      <color rgb="FF000000"/>
      <name val="Aptos Narrow"/>
      <scheme val="minor"/>
    </font>
    <font>
      <u/>
      <sz val="11"/>
      <color rgb="FF000000"/>
      <name val="Aptos Narrow"/>
      <scheme val="minor"/>
    </font>
    <font>
      <b/>
      <u/>
      <sz val="11"/>
      <color rgb="FF000000"/>
      <name val="Aptos Narrow"/>
    </font>
    <font>
      <b/>
      <i/>
      <sz val="11"/>
      <color rgb="FF000000"/>
      <name val="Aptos Narrow"/>
      <scheme val="minor"/>
    </font>
    <font>
      <b/>
      <i/>
      <sz val="11"/>
      <color theme="1"/>
      <name val="Aptos Narrow"/>
      <scheme val="minor"/>
    </font>
    <font>
      <b/>
      <sz val="14"/>
      <color theme="1"/>
      <name val="Aptos Narrow"/>
      <scheme val="minor"/>
    </font>
    <font>
      <b/>
      <sz val="14"/>
      <color theme="1"/>
      <name val="Aptos Narrow"/>
      <family val="2"/>
      <scheme val="minor"/>
    </font>
    <font>
      <sz val="14"/>
      <color theme="1"/>
      <name val="Aptos Narrow"/>
      <family val="2"/>
      <scheme val="minor"/>
    </font>
    <font>
      <sz val="18"/>
      <color theme="1"/>
      <name val="Aptos Narrow"/>
      <family val="2"/>
      <scheme val="minor"/>
    </font>
  </fonts>
  <fills count="11">
    <fill>
      <patternFill patternType="none"/>
    </fill>
    <fill>
      <patternFill patternType="gray125"/>
    </fill>
    <fill>
      <patternFill patternType="solid">
        <fgColor theme="2" tint="-9.9978637043366805E-2"/>
        <bgColor rgb="FF000000"/>
      </patternFill>
    </fill>
    <fill>
      <patternFill patternType="solid">
        <fgColor theme="2"/>
        <bgColor indexed="64"/>
      </patternFill>
    </fill>
    <fill>
      <patternFill patternType="solid">
        <fgColor theme="6" tint="-0.499984740745262"/>
        <bgColor indexed="64"/>
      </patternFill>
    </fill>
    <fill>
      <patternFill patternType="solid">
        <fgColor theme="9" tint="0.79998168889431442"/>
        <bgColor rgb="FF000000"/>
      </patternFill>
    </fill>
    <fill>
      <patternFill patternType="solid">
        <fgColor theme="3" tint="0.89999084444715716"/>
        <bgColor indexed="64"/>
      </patternFill>
    </fill>
    <fill>
      <patternFill patternType="solid">
        <fgColor theme="9" tint="-0.499984740745262"/>
        <bgColor indexed="64"/>
      </patternFill>
    </fill>
    <fill>
      <patternFill patternType="solid">
        <fgColor theme="6"/>
        <bgColor indexed="64"/>
      </patternFill>
    </fill>
    <fill>
      <patternFill patternType="solid">
        <fgColor theme="9" tint="0.79998168889431442"/>
        <bgColor indexed="64"/>
      </patternFill>
    </fill>
    <fill>
      <patternFill patternType="solid">
        <fgColor theme="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theme="4"/>
      </right>
      <top style="thin">
        <color theme="4"/>
      </top>
      <bottom/>
      <diagonal/>
    </border>
    <border>
      <left/>
      <right/>
      <top style="thin">
        <color theme="4"/>
      </top>
      <bottom/>
      <diagonal/>
    </border>
  </borders>
  <cellStyleXfs count="1">
    <xf numFmtId="0" fontId="0" fillId="0" borderId="0"/>
  </cellStyleXfs>
  <cellXfs count="106">
    <xf numFmtId="0" fontId="0" fillId="0" borderId="0" xfId="0"/>
    <xf numFmtId="0" fontId="1" fillId="0" borderId="0" xfId="0" applyFont="1" applyAlignment="1">
      <alignment horizontal="right" vertical="center" wrapText="1"/>
    </xf>
    <xf numFmtId="0" fontId="3" fillId="0" borderId="0" xfId="0" applyFont="1"/>
    <xf numFmtId="0" fontId="5" fillId="0" borderId="5" xfId="0" applyFont="1" applyBorder="1" applyAlignment="1">
      <alignment horizontal="right" vertical="center" wrapText="1"/>
    </xf>
    <xf numFmtId="0" fontId="5" fillId="0" borderId="7" xfId="0" applyFont="1" applyBorder="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right" vertical="center" wrapText="1"/>
    </xf>
    <xf numFmtId="0" fontId="5" fillId="0" borderId="1" xfId="0" applyFont="1" applyBorder="1" applyAlignment="1">
      <alignment horizontal="right" vertical="center" wrapText="1"/>
    </xf>
    <xf numFmtId="0" fontId="4" fillId="2" borderId="8"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0" fillId="0" borderId="0" xfId="0" applyAlignment="1">
      <alignment wrapText="1"/>
    </xf>
    <xf numFmtId="0" fontId="4" fillId="5" borderId="4"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4" fillId="5" borderId="1" xfId="0" applyFont="1" applyFill="1" applyBorder="1" applyAlignment="1">
      <alignment horizontal="right" vertical="center" wrapText="1"/>
    </xf>
    <xf numFmtId="0" fontId="4" fillId="5" borderId="0" xfId="0" applyFont="1" applyFill="1"/>
    <xf numFmtId="0" fontId="4" fillId="5" borderId="0" xfId="0" applyFont="1" applyFill="1" applyAlignment="1">
      <alignment wrapText="1"/>
    </xf>
    <xf numFmtId="0" fontId="0" fillId="4" borderId="13" xfId="0" applyFill="1" applyBorder="1"/>
    <xf numFmtId="0" fontId="3" fillId="4" borderId="13" xfId="0" applyFont="1" applyFill="1" applyBorder="1"/>
    <xf numFmtId="0" fontId="0" fillId="4" borderId="0" xfId="0" applyFill="1"/>
    <xf numFmtId="0" fontId="3" fillId="4" borderId="0" xfId="0" applyFont="1" applyFill="1"/>
    <xf numFmtId="0" fontId="4" fillId="6" borderId="0" xfId="0" applyFont="1" applyFill="1" applyAlignment="1">
      <alignment wrapText="1"/>
    </xf>
    <xf numFmtId="0" fontId="7" fillId="0" borderId="0" xfId="0" applyFont="1"/>
    <xf numFmtId="0" fontId="10" fillId="0" borderId="0" xfId="0" applyFont="1"/>
    <xf numFmtId="0" fontId="11" fillId="0" borderId="0" xfId="0" applyFont="1"/>
    <xf numFmtId="0" fontId="4" fillId="0" borderId="0" xfId="0" applyFont="1" applyAlignment="1">
      <alignment vertical="center" wrapText="1"/>
    </xf>
    <xf numFmtId="0" fontId="8" fillId="4" borderId="1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0" fillId="0" borderId="15" xfId="0" applyBorder="1"/>
    <xf numFmtId="0" fontId="5" fillId="0" borderId="5" xfId="0" applyFont="1" applyBorder="1" applyAlignment="1">
      <alignment horizontal="right" vertical="top" wrapText="1"/>
    </xf>
    <xf numFmtId="49" fontId="3" fillId="0" borderId="0" xfId="0" applyNumberFormat="1" applyFont="1"/>
    <xf numFmtId="0" fontId="3" fillId="0" borderId="0" xfId="0" applyFont="1" applyAlignment="1">
      <alignment wrapText="1"/>
    </xf>
    <xf numFmtId="49" fontId="3" fillId="0" borderId="0" xfId="0" applyNumberFormat="1" applyFont="1" applyAlignment="1">
      <alignment wrapText="1"/>
    </xf>
    <xf numFmtId="0" fontId="3" fillId="8" borderId="0" xfId="0" applyFont="1" applyFill="1" applyAlignment="1">
      <alignment wrapText="1"/>
    </xf>
    <xf numFmtId="0" fontId="3" fillId="0" borderId="0" xfId="0" applyFont="1" applyAlignment="1">
      <alignment horizontal="left"/>
    </xf>
    <xf numFmtId="0" fontId="19" fillId="0" borderId="0" xfId="0" applyFont="1"/>
    <xf numFmtId="0" fontId="19" fillId="0" borderId="0" xfId="0" applyFont="1" applyAlignment="1">
      <alignment horizontal="left"/>
    </xf>
    <xf numFmtId="0" fontId="20" fillId="0" borderId="0" xfId="0" applyFont="1"/>
    <xf numFmtId="0" fontId="21" fillId="0" borderId="0" xfId="0" applyFont="1" applyAlignment="1">
      <alignment horizontal="left"/>
    </xf>
    <xf numFmtId="0" fontId="19" fillId="0" borderId="0" xfId="0" applyFont="1" applyAlignment="1">
      <alignment horizontal="center"/>
    </xf>
    <xf numFmtId="0" fontId="23" fillId="0" borderId="0" xfId="0" applyFont="1" applyAlignment="1">
      <alignment wrapText="1"/>
    </xf>
    <xf numFmtId="0" fontId="23" fillId="0" borderId="0" xfId="0" applyFont="1"/>
    <xf numFmtId="14" fontId="5" fillId="0" borderId="5" xfId="0" applyNumberFormat="1" applyFont="1" applyBorder="1" applyAlignment="1">
      <alignment horizontal="right" vertical="center" wrapText="1"/>
    </xf>
    <xf numFmtId="49" fontId="5" fillId="3" borderId="9" xfId="0" applyNumberFormat="1" applyFont="1" applyFill="1" applyBorder="1" applyAlignment="1">
      <alignment horizontal="right" vertical="center" wrapText="1"/>
    </xf>
    <xf numFmtId="0" fontId="21" fillId="0" borderId="0" xfId="0" applyFont="1" applyAlignment="1">
      <alignment horizontal="left" wrapText="1"/>
    </xf>
    <xf numFmtId="0" fontId="3" fillId="0" borderId="0" xfId="0" pivotButton="1" applyFont="1" applyAlignment="1">
      <alignment wrapText="1"/>
    </xf>
    <xf numFmtId="0" fontId="3" fillId="0" borderId="0" xfId="0" applyFont="1" applyAlignment="1">
      <alignment horizontal="left" indent="1"/>
    </xf>
    <xf numFmtId="9" fontId="3" fillId="0" borderId="0" xfId="0" applyNumberFormat="1" applyFont="1"/>
    <xf numFmtId="0" fontId="24" fillId="0" borderId="0" xfId="0" applyFont="1"/>
    <xf numFmtId="0" fontId="24" fillId="0" borderId="0" xfId="0" applyFont="1" applyAlignment="1">
      <alignment horizontal="left"/>
    </xf>
    <xf numFmtId="0" fontId="3" fillId="9" borderId="0" xfId="0" applyFont="1" applyFill="1" applyAlignment="1">
      <alignment wrapText="1"/>
    </xf>
    <xf numFmtId="0" fontId="24" fillId="9" borderId="0" xfId="0" applyFont="1" applyFill="1"/>
    <xf numFmtId="9" fontId="24" fillId="9" borderId="0" xfId="0" applyNumberFormat="1" applyFont="1" applyFill="1"/>
    <xf numFmtId="0" fontId="24" fillId="9" borderId="0" xfId="0" applyFont="1" applyFill="1" applyAlignment="1">
      <alignment horizontal="left"/>
    </xf>
    <xf numFmtId="164" fontId="3" fillId="0" borderId="0" xfId="0" applyNumberFormat="1" applyFont="1" applyAlignment="1">
      <alignment wrapText="1"/>
    </xf>
    <xf numFmtId="164" fontId="3" fillId="0" borderId="0" xfId="0" applyNumberFormat="1" applyFont="1"/>
    <xf numFmtId="44" fontId="3" fillId="0" borderId="0" xfId="0" applyNumberFormat="1" applyFont="1" applyAlignment="1">
      <alignment wrapText="1"/>
    </xf>
    <xf numFmtId="44" fontId="3" fillId="0" borderId="0" xfId="0" applyNumberFormat="1" applyFont="1"/>
    <xf numFmtId="164" fontId="19" fillId="0" borderId="0" xfId="0" applyNumberFormat="1" applyFont="1" applyAlignment="1">
      <alignment horizontal="center"/>
    </xf>
    <xf numFmtId="164" fontId="3" fillId="9" borderId="0" xfId="0" applyNumberFormat="1" applyFont="1" applyFill="1" applyAlignment="1">
      <alignment wrapText="1"/>
    </xf>
    <xf numFmtId="164" fontId="24" fillId="9" borderId="0" xfId="0" applyNumberFormat="1" applyFont="1" applyFill="1"/>
    <xf numFmtId="164" fontId="19" fillId="0" borderId="0" xfId="0" applyNumberFormat="1" applyFont="1"/>
    <xf numFmtId="2" fontId="0" fillId="0" borderId="16" xfId="0" applyNumberFormat="1" applyBorder="1"/>
    <xf numFmtId="0" fontId="25" fillId="0" borderId="0" xfId="0" applyFont="1"/>
    <xf numFmtId="0" fontId="26" fillId="0" borderId="0" xfId="0" applyFont="1"/>
    <xf numFmtId="0" fontId="27" fillId="0" borderId="0" xfId="0" applyFont="1"/>
    <xf numFmtId="0" fontId="26" fillId="0" borderId="0" xfId="0" applyFont="1" applyAlignment="1">
      <alignment horizontal="left" wrapText="1" indent="6"/>
    </xf>
    <xf numFmtId="0" fontId="26" fillId="0" borderId="0" xfId="0" applyFont="1" applyAlignment="1">
      <alignment horizontal="left" wrapText="1" indent="12"/>
    </xf>
    <xf numFmtId="0" fontId="28" fillId="0" borderId="0" xfId="0" applyFont="1" applyAlignment="1">
      <alignment horizontal="left" wrapText="1" indent="6"/>
    </xf>
    <xf numFmtId="0" fontId="28" fillId="0" borderId="0" xfId="0" applyFont="1" applyAlignment="1">
      <alignment horizontal="left" wrapText="1" indent="12"/>
    </xf>
    <xf numFmtId="0" fontId="28" fillId="0" borderId="0" xfId="0" applyFont="1"/>
    <xf numFmtId="0" fontId="26" fillId="0" borderId="0" xfId="0" applyFont="1" applyAlignment="1">
      <alignment horizontal="left" indent="5"/>
    </xf>
    <xf numFmtId="0" fontId="26" fillId="0" borderId="0" xfId="0" applyFont="1" applyAlignment="1">
      <alignment horizontal="left" indent="4"/>
    </xf>
    <xf numFmtId="0" fontId="30" fillId="0" borderId="0" xfId="0" applyFont="1"/>
    <xf numFmtId="0" fontId="28" fillId="0" borderId="0" xfId="0" applyFont="1" applyAlignment="1">
      <alignment horizontal="left" wrapText="1" indent="2"/>
    </xf>
    <xf numFmtId="0" fontId="26" fillId="0" borderId="0" xfId="0" applyFont="1" applyAlignment="1">
      <alignment horizontal="left" indent="10"/>
    </xf>
    <xf numFmtId="0" fontId="26" fillId="0" borderId="0" xfId="0" applyFont="1" applyAlignment="1">
      <alignment horizontal="left" indent="8"/>
    </xf>
    <xf numFmtId="0" fontId="28" fillId="0" borderId="0" xfId="0" applyFont="1" applyAlignment="1">
      <alignment horizontal="left" indent="2"/>
    </xf>
    <xf numFmtId="0" fontId="17" fillId="0" borderId="0" xfId="0" applyFont="1" applyAlignment="1">
      <alignment horizontal="left" indent="2"/>
    </xf>
    <xf numFmtId="0" fontId="17" fillId="0" borderId="0" xfId="0" applyFont="1" applyAlignment="1">
      <alignment horizontal="left" wrapText="1" indent="2"/>
    </xf>
    <xf numFmtId="0" fontId="17" fillId="0" borderId="0" xfId="0" applyFont="1" applyAlignment="1">
      <alignment horizontal="left" wrapText="1" indent="3"/>
    </xf>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 fillId="0" borderId="0" xfId="0" applyFont="1" applyAlignment="1">
      <alignment horizontal="center" vertical="center" wrapText="1"/>
    </xf>
    <xf numFmtId="0" fontId="2" fillId="4" borderId="2" xfId="0" applyFont="1" applyFill="1" applyBorder="1" applyAlignment="1">
      <alignment horizontal="center"/>
    </xf>
    <xf numFmtId="0" fontId="3" fillId="4" borderId="3"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8"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7" borderId="0" xfId="0" applyFont="1" applyFill="1" applyAlignment="1">
      <alignment horizontal="center" wrapText="1"/>
    </xf>
    <xf numFmtId="0" fontId="13" fillId="7" borderId="0" xfId="0" applyFont="1" applyFill="1" applyAlignment="1">
      <alignment horizontal="center"/>
    </xf>
    <xf numFmtId="0" fontId="2" fillId="7" borderId="0" xfId="0" applyFont="1" applyFill="1" applyAlignment="1">
      <alignment horizontal="center" vertical="center" wrapText="1"/>
    </xf>
    <xf numFmtId="0" fontId="4" fillId="7" borderId="0" xfId="0" applyFont="1" applyFill="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12" fillId="0" borderId="0" xfId="0" applyFont="1" applyAlignment="1">
      <alignment horizontal="left" wrapText="1"/>
    </xf>
    <xf numFmtId="0" fontId="2" fillId="4" borderId="13" xfId="0" applyFont="1" applyFill="1" applyBorder="1" applyAlignment="1">
      <alignment horizontal="center"/>
    </xf>
    <xf numFmtId="0" fontId="18" fillId="4" borderId="14" xfId="0" applyFont="1" applyFill="1" applyBorder="1" applyAlignment="1">
      <alignment horizontal="left"/>
    </xf>
    <xf numFmtId="0" fontId="0" fillId="4" borderId="14" xfId="0" applyFill="1" applyBorder="1" applyAlignment="1">
      <alignment horizontal="left"/>
    </xf>
    <xf numFmtId="0" fontId="4" fillId="0" borderId="0" xfId="0" applyFont="1" applyAlignment="1">
      <alignment horizontal="left" vertical="center" wrapText="1"/>
    </xf>
    <xf numFmtId="0" fontId="22" fillId="7" borderId="0" xfId="0" applyFont="1" applyFill="1" applyAlignment="1">
      <alignment horizontal="center" vertical="center"/>
    </xf>
    <xf numFmtId="0" fontId="22" fillId="10" borderId="0" xfId="0" applyFont="1" applyFill="1" applyAlignment="1">
      <alignment horizontal="left" vertical="center" indent="55"/>
    </xf>
  </cellXfs>
  <cellStyles count="1">
    <cellStyle name="Normal" xfId="0" builtinId="0"/>
  </cellStyles>
  <dxfs count="114">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alignment wrapText="1"/>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alignment wrapText="1"/>
    </dxf>
    <dxf>
      <numFmt numFmtId="164" formatCode="&quot;$&quot;#,##0.00"/>
    </dxf>
    <dxf>
      <numFmt numFmtId="164" formatCode="&quot;$&quot;#,##0.00"/>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ont>
        <sz val="12"/>
      </font>
    </dxf>
    <dxf>
      <font>
        <sz val="12"/>
      </font>
    </dxf>
    <dxf>
      <numFmt numFmtId="13" formatCode="0%"/>
    </dxf>
    <dxf>
      <numFmt numFmtId="2" formatCode="0.00"/>
    </dxf>
    <dxf>
      <numFmt numFmtId="2" formatCode="0.00"/>
    </dxf>
    <dxf>
      <font>
        <sz val="1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2" formatCode="0.00"/>
    </dxf>
    <dxf>
      <numFmt numFmtId="2" formatCode="0.00"/>
    </dxf>
    <dxf>
      <alignment wrapText="1"/>
    </dxf>
    <dxf>
      <alignment wrapText="1"/>
    </dxf>
    <dxf>
      <numFmt numFmtId="13" formatCode="0%"/>
    </dxf>
    <dxf>
      <numFmt numFmtId="13" formatCode="0%"/>
    </dxf>
    <dxf>
      <numFmt numFmtId="13" formatCode="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Arial"/>
        <family val="2"/>
        <scheme val="none"/>
      </font>
      <numFmt numFmtId="34" formatCode="_(&quot;$&quot;* #,##0.00_);_(&quot;$&quot;* \(#,##0.00\);_(&quot;$&quot;* &quot;-&quot;??_);_(@_)"/>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34" formatCode="_(&quot;$&quot;* #,##0.00_);_(&quot;$&quot;* \(#,##0.00\);_(&quot;$&quot;* &quot;-&quot;??_);_(@_)"/>
    </dxf>
    <dxf>
      <font>
        <b val="0"/>
        <i val="0"/>
        <strike val="0"/>
        <condense val="0"/>
        <extend val="0"/>
        <outline val="0"/>
        <shadow val="0"/>
        <u val="none"/>
        <vertAlign val="baseline"/>
        <sz val="11"/>
        <color theme="1"/>
        <name val="Arial"/>
        <family val="2"/>
        <scheme val="none"/>
      </font>
      <numFmt numFmtId="34" formatCode="_(&quot;$&quot;* #,##0.00_);_(&quot;$&quot;* \(#,##0.00\);_(&quot;$&quot;* &quot;-&quot;??_);_(@_)"/>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34" formatCode="_(&quot;$&quot;* #,##0.00_);_(&quot;$&quot;* \(#,##0.00\);_(&quot;$&quot;* &quot;-&quot;??_);_(@_)"/>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numFmt numFmtId="30" formatCode="@"/>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general" vertical="bottom" textRotation="0" wrapText="1" indent="0" justifyLastLine="0" shrinkToFit="0" readingOrder="0"/>
    </dxf>
    <dxf>
      <fill>
        <patternFill patternType="solid">
          <fgColor rgb="FF000000"/>
          <bgColor theme="9" tint="0.79998168889431442"/>
        </patternFill>
      </fill>
      <alignment wrapText="1"/>
    </dxf>
    <dxf>
      <numFmt numFmtId="2" formatCode="0.00"/>
    </dxf>
    <dxf>
      <font>
        <b/>
        <i val="0"/>
        <strike val="0"/>
        <condense val="0"/>
        <extend val="0"/>
        <outline val="0"/>
        <shadow val="0"/>
        <u val="none"/>
        <vertAlign val="baseline"/>
        <sz val="11"/>
        <color rgb="FF000000"/>
        <name val="Arial"/>
        <family val="2"/>
        <scheme val="none"/>
      </font>
      <fill>
        <patternFill patternType="solid">
          <fgColor rgb="FF000000"/>
          <bgColor rgb="FFD9E1F2"/>
        </patternFill>
      </fill>
    </dxf>
    <dxf>
      <fill>
        <patternFill patternType="solid">
          <fgColor rgb="FF000000"/>
          <bgColor theme="9" tint="0.79998168889431442"/>
        </patternFill>
      </fill>
      <alignment wrapText="1"/>
    </dxf>
    <dxf>
      <numFmt numFmtId="2" formatCode="0.00"/>
    </dxf>
    <dxf>
      <font>
        <b/>
        <i val="0"/>
        <strike val="0"/>
        <condense val="0"/>
        <extend val="0"/>
        <outline val="0"/>
        <shadow val="0"/>
        <u val="none"/>
        <vertAlign val="baseline"/>
        <sz val="11"/>
        <color rgb="FF000000"/>
        <name val="Arial"/>
        <family val="2"/>
        <scheme val="none"/>
      </font>
      <fill>
        <patternFill patternType="solid">
          <fgColor rgb="FF000000"/>
          <bgColor rgb="FFD9E1F2"/>
        </patternFill>
      </fill>
    </dxf>
    <dxf>
      <fill>
        <patternFill patternType="solid">
          <fgColor rgb="FF000000"/>
          <bgColor theme="9" tint="0.79998168889431442"/>
        </patternFill>
      </fill>
    </dxf>
    <dxf>
      <font>
        <b/>
        <i val="0"/>
        <strike val="0"/>
        <condense val="0"/>
        <extend val="0"/>
        <outline val="0"/>
        <shadow val="0"/>
        <u val="none"/>
        <vertAlign val="baseline"/>
        <sz val="11"/>
        <color rgb="FF000000"/>
        <name val="Arial"/>
        <family val="2"/>
        <scheme val="none"/>
      </font>
      <fill>
        <patternFill patternType="solid">
          <fgColor rgb="FF000000"/>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Race &amp; 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0539057998847704"/>
          <c:y val="0.23902745144240498"/>
          <c:w val="0.32702395813328211"/>
          <c:h val="0.6471421255604443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A2-41EF-B73D-580D0E6970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A2-41EF-B73D-580D0E6970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A2-41EF-B73D-580D0E6970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A2-41EF-B73D-580D0E6970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A2-41EF-B73D-580D0E6970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A2-41EF-B73D-580D0E69706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'Master Summary'!$S$1:$X$1</c:f>
              <c:strCache>
                <c:ptCount val="6"/>
                <c:pt idx="0">
                  <c:v>Black / African American</c:v>
                </c:pt>
                <c:pt idx="1">
                  <c:v>Hispanic / Latino</c:v>
                </c:pt>
                <c:pt idx="2">
                  <c:v>Asian</c:v>
                </c:pt>
                <c:pt idx="3">
                  <c:v>Hawaiian / Pacific Islander</c:v>
                </c:pt>
                <c:pt idx="4">
                  <c:v>Native American</c:v>
                </c:pt>
                <c:pt idx="5">
                  <c:v>White</c:v>
                </c:pt>
              </c:strCache>
            </c:strRef>
          </c:cat>
          <c:val>
            <c:numRef>
              <c:f>'Master Summary'!$S$4:$X$4</c:f>
              <c:numCache>
                <c:formatCode>General</c:formatCode>
                <c:ptCount val="6"/>
                <c:pt idx="0">
                  <c:v>4</c:v>
                </c:pt>
                <c:pt idx="1">
                  <c:v>4</c:v>
                </c:pt>
                <c:pt idx="2">
                  <c:v>3</c:v>
                </c:pt>
                <c:pt idx="3">
                  <c:v>2</c:v>
                </c:pt>
                <c:pt idx="4">
                  <c:v>1</c:v>
                </c:pt>
                <c:pt idx="5">
                  <c:v>4</c:v>
                </c:pt>
              </c:numCache>
            </c:numRef>
          </c:val>
          <c:extLst>
            <c:ext xmlns:c16="http://schemas.microsoft.com/office/drawing/2014/chart" uri="{C3380CC4-5D6E-409C-BE32-E72D297353CC}">
              <c16:uniqueId val="{0000000C-77A2-41EF-B73D-580D0E69706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9048795216387426"/>
          <c:y val="0.31036029587210689"/>
          <c:w val="0.30572417113320999"/>
          <c:h val="0.6877083835108845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2042952201604835"/>
          <c:y val="0.24644062847642009"/>
          <c:w val="0.36419612296554404"/>
          <c:h val="0.5519819063269940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D93-45CD-AE09-EC449096592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D93-45CD-AE09-EC449096592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'Master Summary'!$Q$1:$R$1</c:f>
              <c:strCache>
                <c:ptCount val="2"/>
                <c:pt idx="0">
                  <c:v>Male</c:v>
                </c:pt>
                <c:pt idx="1">
                  <c:v>Female</c:v>
                </c:pt>
              </c:strCache>
            </c:strRef>
          </c:cat>
          <c:val>
            <c:numRef>
              <c:f>'Master Summary'!$Q$4:$R$4</c:f>
              <c:numCache>
                <c:formatCode>General</c:formatCode>
                <c:ptCount val="2"/>
                <c:pt idx="0">
                  <c:v>13</c:v>
                </c:pt>
                <c:pt idx="1">
                  <c:v>5</c:v>
                </c:pt>
              </c:numCache>
            </c:numRef>
          </c:val>
          <c:extLst>
            <c:ext xmlns:c16="http://schemas.microsoft.com/office/drawing/2014/chart" uri="{C3380CC4-5D6E-409C-BE32-E72D297353CC}">
              <c16:uniqueId val="{00000004-BD93-45CD-AE09-EC449096592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482600</xdr:colOff>
      <xdr:row>4</xdr:row>
      <xdr:rowOff>28575</xdr:rowOff>
    </xdr:from>
    <xdr:to>
      <xdr:col>6</xdr:col>
      <xdr:colOff>298449</xdr:colOff>
      <xdr:row>8</xdr:row>
      <xdr:rowOff>19050</xdr:rowOff>
    </xdr:to>
    <xdr:sp macro="" textlink="">
      <xdr:nvSpPr>
        <xdr:cNvPr id="16" name="Rectangle 15">
          <a:extLst>
            <a:ext uri="{FF2B5EF4-FFF2-40B4-BE49-F238E27FC236}">
              <a16:creationId xmlns:a16="http://schemas.microsoft.com/office/drawing/2014/main" id="{A4A6BE63-A23E-B692-A85F-CAF28752B915}"/>
            </a:ext>
          </a:extLst>
        </xdr:cNvPr>
        <xdr:cNvSpPr/>
      </xdr:nvSpPr>
      <xdr:spPr>
        <a:xfrm>
          <a:off x="5826125" y="1152525"/>
          <a:ext cx="2054224" cy="1076325"/>
        </a:xfrm>
        <a:prstGeom prst="rect">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121516</xdr:colOff>
      <xdr:row>4</xdr:row>
      <xdr:rowOff>47912</xdr:rowOff>
    </xdr:from>
    <xdr:to>
      <xdr:col>5</xdr:col>
      <xdr:colOff>750166</xdr:colOff>
      <xdr:row>5</xdr:row>
      <xdr:rowOff>66097</xdr:rowOff>
    </xdr:to>
    <xdr:sp macro="" textlink="$P$5">
      <xdr:nvSpPr>
        <xdr:cNvPr id="9" name="TextBox 8">
          <a:extLst>
            <a:ext uri="{FF2B5EF4-FFF2-40B4-BE49-F238E27FC236}">
              <a16:creationId xmlns:a16="http://schemas.microsoft.com/office/drawing/2014/main" id="{C16D54E4-02B8-D569-35D3-705B65DEB132}"/>
            </a:ext>
            <a:ext uri="{147F2762-F138-4A5C-976F-8EAC2B608ADB}">
              <a16:predDERef xmlns:a16="http://schemas.microsoft.com/office/drawing/2014/main" pred="{E483D677-5AC3-4FE9-8630-24C77A0F0793}"/>
            </a:ext>
          </a:extLst>
        </xdr:cNvPr>
        <xdr:cNvSpPr txBox="1"/>
      </xdr:nvSpPr>
      <xdr:spPr>
        <a:xfrm>
          <a:off x="6763039" y="922480"/>
          <a:ext cx="628650" cy="381867"/>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B0DF708-6597-4018-A454-87E755ADF4EC}" type="TxLink">
            <a:rPr lang="en-US" sz="2400" b="1" i="0" u="none" strike="noStrike">
              <a:solidFill>
                <a:schemeClr val="bg1"/>
              </a:solidFill>
              <a:latin typeface="Arial"/>
              <a:cs typeface="Arial"/>
            </a:rPr>
            <a:pPr/>
            <a:t>54</a:t>
          </a:fld>
          <a:endParaRPr lang="en-US" sz="4000" b="1">
            <a:solidFill>
              <a:schemeClr val="bg1"/>
            </a:solidFill>
          </a:endParaRPr>
        </a:p>
      </xdr:txBody>
    </xdr:sp>
    <xdr:clientData/>
  </xdr:twoCellAnchor>
  <xdr:twoCellAnchor>
    <xdr:from>
      <xdr:col>4</xdr:col>
      <xdr:colOff>514349</xdr:colOff>
      <xdr:row>5</xdr:row>
      <xdr:rowOff>18760</xdr:rowOff>
    </xdr:from>
    <xdr:to>
      <xdr:col>6</xdr:col>
      <xdr:colOff>288924</xdr:colOff>
      <xdr:row>7</xdr:row>
      <xdr:rowOff>172892</xdr:rowOff>
    </xdr:to>
    <xdr:sp macro="" textlink="">
      <xdr:nvSpPr>
        <xdr:cNvPr id="11" name="TextBox 10">
          <a:extLst>
            <a:ext uri="{FF2B5EF4-FFF2-40B4-BE49-F238E27FC236}">
              <a16:creationId xmlns:a16="http://schemas.microsoft.com/office/drawing/2014/main" id="{B1428430-87AE-6557-679E-A47D308AEF6A}"/>
            </a:ext>
          </a:extLst>
        </xdr:cNvPr>
        <xdr:cNvSpPr txBox="1"/>
      </xdr:nvSpPr>
      <xdr:spPr>
        <a:xfrm>
          <a:off x="6073485" y="1257010"/>
          <a:ext cx="2008621" cy="517814"/>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bg1"/>
              </a:solidFill>
              <a:latin typeface="Arial" panose="020B0604020202020204" pitchFamily="34" charset="0"/>
              <a:cs typeface="Arial" panose="020B0604020202020204" pitchFamily="34" charset="0"/>
            </a:rPr>
            <a:t>Total</a:t>
          </a:r>
          <a:r>
            <a:rPr lang="en-US" sz="1400" baseline="0">
              <a:solidFill>
                <a:schemeClr val="bg1"/>
              </a:solidFill>
              <a:latin typeface="Arial" panose="020B0604020202020204" pitchFamily="34" charset="0"/>
              <a:cs typeface="Arial" panose="020B0604020202020204" pitchFamily="34" charset="0"/>
            </a:rPr>
            <a:t> Hires</a:t>
          </a:r>
        </a:p>
        <a:p>
          <a:pPr algn="ctr"/>
          <a:r>
            <a:rPr lang="en-US" sz="1400" baseline="0">
              <a:solidFill>
                <a:schemeClr val="bg1"/>
              </a:solidFill>
              <a:latin typeface="Arial" panose="020B0604020202020204" pitchFamily="34" charset="0"/>
              <a:cs typeface="Arial" panose="020B0604020202020204" pitchFamily="34" charset="0"/>
            </a:rPr>
            <a:t>from Target Population</a:t>
          </a:r>
        </a:p>
        <a:p>
          <a:endParaRPr lang="en-US" sz="1200">
            <a:latin typeface="Arial" panose="020B0604020202020204" pitchFamily="34" charset="0"/>
            <a:cs typeface="Arial" panose="020B0604020202020204" pitchFamily="34" charset="0"/>
          </a:endParaRPr>
        </a:p>
      </xdr:txBody>
    </xdr:sp>
    <xdr:clientData/>
  </xdr:twoCellAnchor>
  <xdr:twoCellAnchor>
    <xdr:from>
      <xdr:col>4</xdr:col>
      <xdr:colOff>514350</xdr:colOff>
      <xdr:row>9</xdr:row>
      <xdr:rowOff>247650</xdr:rowOff>
    </xdr:from>
    <xdr:to>
      <xdr:col>6</xdr:col>
      <xdr:colOff>323849</xdr:colOff>
      <xdr:row>13</xdr:row>
      <xdr:rowOff>85725</xdr:rowOff>
    </xdr:to>
    <xdr:sp macro="" textlink="">
      <xdr:nvSpPr>
        <xdr:cNvPr id="2" name="Rectangle 1">
          <a:extLst>
            <a:ext uri="{FF2B5EF4-FFF2-40B4-BE49-F238E27FC236}">
              <a16:creationId xmlns:a16="http://schemas.microsoft.com/office/drawing/2014/main" id="{03B45BEF-356A-4AB3-8D1C-F4C571142717}"/>
            </a:ext>
          </a:extLst>
        </xdr:cNvPr>
        <xdr:cNvSpPr/>
      </xdr:nvSpPr>
      <xdr:spPr>
        <a:xfrm>
          <a:off x="5857875" y="2638425"/>
          <a:ext cx="2047874" cy="866775"/>
        </a:xfrm>
        <a:prstGeom prst="rect">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920750</xdr:colOff>
      <xdr:row>10</xdr:row>
      <xdr:rowOff>34925</xdr:rowOff>
    </xdr:from>
    <xdr:to>
      <xdr:col>6</xdr:col>
      <xdr:colOff>120650</xdr:colOff>
      <xdr:row>11</xdr:row>
      <xdr:rowOff>200025</xdr:rowOff>
    </xdr:to>
    <xdr:sp macro="" textlink="$P$6">
      <xdr:nvSpPr>
        <xdr:cNvPr id="4" name="TextBox 3">
          <a:extLst>
            <a:ext uri="{FF2B5EF4-FFF2-40B4-BE49-F238E27FC236}">
              <a16:creationId xmlns:a16="http://schemas.microsoft.com/office/drawing/2014/main" id="{CBC7B5AA-C2AA-4BF3-AB8A-9C773BCEA9D6}"/>
            </a:ext>
            <a:ext uri="{147F2762-F138-4A5C-976F-8EAC2B608ADB}">
              <a16:predDERef xmlns:a16="http://schemas.microsoft.com/office/drawing/2014/main" pred="{E483D677-5AC3-4FE9-8630-24C77A0F0793}"/>
            </a:ext>
          </a:extLst>
        </xdr:cNvPr>
        <xdr:cNvSpPr txBox="1"/>
      </xdr:nvSpPr>
      <xdr:spPr>
        <a:xfrm>
          <a:off x="6264275" y="2682875"/>
          <a:ext cx="1438275" cy="422275"/>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5A21121E-E8AD-4839-ABA2-0630752AC51A}" type="TxLink">
            <a:rPr lang="en-US" sz="2400" b="1" i="0" u="none" strike="noStrike">
              <a:solidFill>
                <a:schemeClr val="bg1"/>
              </a:solidFill>
              <a:latin typeface="Arial"/>
              <a:ea typeface="+mn-ea"/>
              <a:cs typeface="Arial"/>
            </a:rPr>
            <a:pPr marL="0" indent="0"/>
            <a:t>$15.80</a:t>
          </a:fld>
          <a:endParaRPr lang="en-US" sz="2400" b="1" i="0" u="none" strike="noStrike">
            <a:solidFill>
              <a:schemeClr val="bg1"/>
            </a:solidFill>
            <a:latin typeface="Arial"/>
            <a:ea typeface="+mn-ea"/>
            <a:cs typeface="Arial"/>
          </a:endParaRPr>
        </a:p>
      </xdr:txBody>
    </xdr:sp>
    <xdr:clientData/>
  </xdr:twoCellAnchor>
  <xdr:twoCellAnchor>
    <xdr:from>
      <xdr:col>4</xdr:col>
      <xdr:colOff>546099</xdr:colOff>
      <xdr:row>11</xdr:row>
      <xdr:rowOff>212724</xdr:rowOff>
    </xdr:from>
    <xdr:to>
      <xdr:col>6</xdr:col>
      <xdr:colOff>317499</xdr:colOff>
      <xdr:row>13</xdr:row>
      <xdr:rowOff>66675</xdr:rowOff>
    </xdr:to>
    <xdr:sp macro="" textlink="">
      <xdr:nvSpPr>
        <xdr:cNvPr id="5" name="TextBox 4">
          <a:extLst>
            <a:ext uri="{FF2B5EF4-FFF2-40B4-BE49-F238E27FC236}">
              <a16:creationId xmlns:a16="http://schemas.microsoft.com/office/drawing/2014/main" id="{0337C1AC-474B-4F01-9111-6822FFC17F21}"/>
            </a:ext>
          </a:extLst>
        </xdr:cNvPr>
        <xdr:cNvSpPr txBox="1"/>
      </xdr:nvSpPr>
      <xdr:spPr>
        <a:xfrm>
          <a:off x="5889624" y="3117849"/>
          <a:ext cx="2009775" cy="368301"/>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bg1"/>
              </a:solidFill>
              <a:latin typeface="Arial" panose="020B0604020202020204" pitchFamily="34" charset="0"/>
              <a:cs typeface="Arial" panose="020B0604020202020204" pitchFamily="34" charset="0"/>
            </a:rPr>
            <a:t>Average Wage Rate</a:t>
          </a:r>
          <a:endParaRPr lang="en-US" sz="1400" baseline="0">
            <a:solidFill>
              <a:schemeClr val="bg1"/>
            </a:solidFill>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1022348</xdr:colOff>
      <xdr:row>12</xdr:row>
      <xdr:rowOff>28574</xdr:rowOff>
    </xdr:from>
    <xdr:to>
      <xdr:col>2</xdr:col>
      <xdr:colOff>619125</xdr:colOff>
      <xdr:row>16</xdr:row>
      <xdr:rowOff>142874</xdr:rowOff>
    </xdr:to>
    <xdr:sp macro="" textlink="">
      <xdr:nvSpPr>
        <xdr:cNvPr id="13" name="Rectangle 12">
          <a:extLst>
            <a:ext uri="{FF2B5EF4-FFF2-40B4-BE49-F238E27FC236}">
              <a16:creationId xmlns:a16="http://schemas.microsoft.com/office/drawing/2014/main" id="{425E0E13-D3AF-41C9-8700-FB169B9AB522}"/>
            </a:ext>
          </a:extLst>
        </xdr:cNvPr>
        <xdr:cNvSpPr/>
      </xdr:nvSpPr>
      <xdr:spPr>
        <a:xfrm>
          <a:off x="1022348" y="2266949"/>
          <a:ext cx="2692402" cy="800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1019173</xdr:colOff>
      <xdr:row>5</xdr:row>
      <xdr:rowOff>19049</xdr:rowOff>
    </xdr:from>
    <xdr:to>
      <xdr:col>2</xdr:col>
      <xdr:colOff>628650</xdr:colOff>
      <xdr:row>9</xdr:row>
      <xdr:rowOff>133349</xdr:rowOff>
    </xdr:to>
    <xdr:sp macro="" textlink="">
      <xdr:nvSpPr>
        <xdr:cNvPr id="3" name="Rectangle 2">
          <a:extLst>
            <a:ext uri="{FF2B5EF4-FFF2-40B4-BE49-F238E27FC236}">
              <a16:creationId xmlns:a16="http://schemas.microsoft.com/office/drawing/2014/main" id="{7EB6DB17-8425-42D1-8DD0-887367E445CE}"/>
            </a:ext>
          </a:extLst>
        </xdr:cNvPr>
        <xdr:cNvSpPr/>
      </xdr:nvSpPr>
      <xdr:spPr>
        <a:xfrm>
          <a:off x="1019173" y="1057274"/>
          <a:ext cx="2705102" cy="800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9523</xdr:colOff>
      <xdr:row>3</xdr:row>
      <xdr:rowOff>171449</xdr:rowOff>
    </xdr:from>
    <xdr:to>
      <xdr:col>12</xdr:col>
      <xdr:colOff>1523999</xdr:colOff>
      <xdr:row>18</xdr:row>
      <xdr:rowOff>161925</xdr:rowOff>
    </xdr:to>
    <xdr:graphicFrame macro="">
      <xdr:nvGraphicFramePr>
        <xdr:cNvPr id="5" name="Chart 4">
          <a:extLst>
            <a:ext uri="{FF2B5EF4-FFF2-40B4-BE49-F238E27FC236}">
              <a16:creationId xmlns:a16="http://schemas.microsoft.com/office/drawing/2014/main" id="{F4A3210C-032E-4631-97A6-6D334551D79C}"/>
            </a:ext>
            <a:ext uri="{147F2762-F138-4A5C-976F-8EAC2B608ADB}">
              <a16:predDERef xmlns:a16="http://schemas.microsoft.com/office/drawing/2014/main" pred="{7EB6DB17-8425-42D1-8DD0-887367E445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1889124</xdr:colOff>
      <xdr:row>13</xdr:row>
      <xdr:rowOff>19046</xdr:rowOff>
    </xdr:from>
    <xdr:to>
      <xdr:col>2</xdr:col>
      <xdr:colOff>568325</xdr:colOff>
      <xdr:row>16</xdr:row>
      <xdr:rowOff>133349</xdr:rowOff>
    </xdr:to>
    <xdr:sp macro="" textlink="">
      <xdr:nvSpPr>
        <xdr:cNvPr id="8" name="TextBox 7">
          <a:extLst>
            <a:ext uri="{FF2B5EF4-FFF2-40B4-BE49-F238E27FC236}">
              <a16:creationId xmlns:a16="http://schemas.microsoft.com/office/drawing/2014/main" id="{8DA5BA4D-04B8-4BD9-A0E5-94CD9AEA44A9}"/>
            </a:ext>
          </a:extLst>
        </xdr:cNvPr>
        <xdr:cNvSpPr txBox="1"/>
      </xdr:nvSpPr>
      <xdr:spPr>
        <a:xfrm>
          <a:off x="1889124" y="2428871"/>
          <a:ext cx="1774826" cy="628653"/>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bg1"/>
              </a:solidFill>
              <a:latin typeface="Arial" panose="020B0604020202020204" pitchFamily="34" charset="0"/>
              <a:cs typeface="Arial" panose="020B0604020202020204" pitchFamily="34" charset="0"/>
            </a:rPr>
            <a:t>Receive </a:t>
          </a:r>
        </a:p>
        <a:p>
          <a:pPr algn="ctr"/>
          <a:r>
            <a:rPr lang="en-US" sz="1400">
              <a:solidFill>
                <a:schemeClr val="bg1"/>
              </a:solidFill>
              <a:latin typeface="Arial" panose="020B0604020202020204" pitchFamily="34" charset="0"/>
              <a:cs typeface="Arial" panose="020B0604020202020204" pitchFamily="34" charset="0"/>
            </a:rPr>
            <a:t>Healthcare</a:t>
          </a:r>
          <a:r>
            <a:rPr lang="en-US" sz="1400" baseline="0">
              <a:solidFill>
                <a:schemeClr val="bg1"/>
              </a:solidFill>
              <a:latin typeface="Arial" panose="020B0604020202020204" pitchFamily="34" charset="0"/>
              <a:cs typeface="Arial" panose="020B0604020202020204" pitchFamily="34" charset="0"/>
            </a:rPr>
            <a:t> Benefits</a:t>
          </a:r>
        </a:p>
        <a:p>
          <a:endParaRPr lang="en-US" sz="1200">
            <a:latin typeface="Arial" panose="020B0604020202020204" pitchFamily="34" charset="0"/>
            <a:cs typeface="Arial" panose="020B0604020202020204" pitchFamily="34" charset="0"/>
          </a:endParaRPr>
        </a:p>
      </xdr:txBody>
    </xdr:sp>
    <xdr:clientData/>
  </xdr:twoCellAnchor>
  <xdr:twoCellAnchor>
    <xdr:from>
      <xdr:col>0</xdr:col>
      <xdr:colOff>1806575</xdr:colOff>
      <xdr:row>6</xdr:row>
      <xdr:rowOff>101600</xdr:rowOff>
    </xdr:from>
    <xdr:to>
      <xdr:col>2</xdr:col>
      <xdr:colOff>482600</xdr:colOff>
      <xdr:row>8</xdr:row>
      <xdr:rowOff>130175</xdr:rowOff>
    </xdr:to>
    <xdr:sp macro="" textlink="">
      <xdr:nvSpPr>
        <xdr:cNvPr id="9" name="TextBox 8">
          <a:extLst>
            <a:ext uri="{FF2B5EF4-FFF2-40B4-BE49-F238E27FC236}">
              <a16:creationId xmlns:a16="http://schemas.microsoft.com/office/drawing/2014/main" id="{6A28F0DB-97CE-4A69-A9C6-0993F4EFF0A0}"/>
            </a:ext>
          </a:extLst>
        </xdr:cNvPr>
        <xdr:cNvSpPr txBox="1"/>
      </xdr:nvSpPr>
      <xdr:spPr>
        <a:xfrm>
          <a:off x="1806575" y="1311275"/>
          <a:ext cx="1771650" cy="371475"/>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aseline="0">
              <a:solidFill>
                <a:schemeClr val="bg1"/>
              </a:solidFill>
              <a:latin typeface="Arial" panose="020B0604020202020204" pitchFamily="34" charset="0"/>
              <a:cs typeface="Arial" panose="020B0604020202020204" pitchFamily="34" charset="0"/>
            </a:rPr>
            <a:t>Local Hires</a:t>
          </a:r>
        </a:p>
        <a:p>
          <a:endParaRPr lang="en-US" sz="1200">
            <a:latin typeface="Arial" panose="020B0604020202020204" pitchFamily="34" charset="0"/>
            <a:cs typeface="Arial" panose="020B0604020202020204" pitchFamily="34" charset="0"/>
          </a:endParaRPr>
        </a:p>
      </xdr:txBody>
    </xdr:sp>
    <xdr:clientData/>
  </xdr:twoCellAnchor>
  <xdr:twoCellAnchor>
    <xdr:from>
      <xdr:col>0</xdr:col>
      <xdr:colOff>1276350</xdr:colOff>
      <xdr:row>5</xdr:row>
      <xdr:rowOff>165098</xdr:rowOff>
    </xdr:from>
    <xdr:to>
      <xdr:col>0</xdr:col>
      <xdr:colOff>2082800</xdr:colOff>
      <xdr:row>8</xdr:row>
      <xdr:rowOff>136524</xdr:rowOff>
    </xdr:to>
    <xdr:sp macro="" textlink="$S$6">
      <xdr:nvSpPr>
        <xdr:cNvPr id="10" name="TextBox 9">
          <a:extLst>
            <a:ext uri="{FF2B5EF4-FFF2-40B4-BE49-F238E27FC236}">
              <a16:creationId xmlns:a16="http://schemas.microsoft.com/office/drawing/2014/main" id="{4EFC46BF-7C31-47C7-BD05-88500C30C1AF}"/>
            </a:ext>
          </a:extLst>
        </xdr:cNvPr>
        <xdr:cNvSpPr txBox="1"/>
      </xdr:nvSpPr>
      <xdr:spPr>
        <a:xfrm>
          <a:off x="1276350" y="1203323"/>
          <a:ext cx="806450" cy="485776"/>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857A5B7-91A6-4C5F-9884-406875EA09D1}" type="TxLink">
            <a:rPr lang="en-US" sz="2400" b="1" i="0" u="none" strike="noStrike">
              <a:solidFill>
                <a:schemeClr val="bg1"/>
              </a:solidFill>
              <a:latin typeface="Arial"/>
              <a:cs typeface="Arial"/>
            </a:rPr>
            <a:pPr/>
            <a:t>27</a:t>
          </a:fld>
          <a:endParaRPr lang="en-US" sz="7200" b="1" i="0">
            <a:solidFill>
              <a:schemeClr val="bg1"/>
            </a:solidFill>
          </a:endParaRPr>
        </a:p>
      </xdr:txBody>
    </xdr:sp>
    <xdr:clientData/>
  </xdr:twoCellAnchor>
  <xdr:twoCellAnchor>
    <xdr:from>
      <xdr:col>0</xdr:col>
      <xdr:colOff>1237272</xdr:colOff>
      <xdr:row>13</xdr:row>
      <xdr:rowOff>59347</xdr:rowOff>
    </xdr:from>
    <xdr:to>
      <xdr:col>0</xdr:col>
      <xdr:colOff>1981200</xdr:colOff>
      <xdr:row>15</xdr:row>
      <xdr:rowOff>161924</xdr:rowOff>
    </xdr:to>
    <xdr:sp macro="" textlink="$S$7">
      <xdr:nvSpPr>
        <xdr:cNvPr id="11" name="TextBox 10">
          <a:extLst>
            <a:ext uri="{FF2B5EF4-FFF2-40B4-BE49-F238E27FC236}">
              <a16:creationId xmlns:a16="http://schemas.microsoft.com/office/drawing/2014/main" id="{30CFC4F6-513E-4819-984B-B4484E8C07DA}"/>
            </a:ext>
          </a:extLst>
        </xdr:cNvPr>
        <xdr:cNvSpPr txBox="1"/>
      </xdr:nvSpPr>
      <xdr:spPr>
        <a:xfrm>
          <a:off x="1237272" y="2469172"/>
          <a:ext cx="743928" cy="445477"/>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4DB8106-B1CF-4B25-9BB6-19AD6F55A583}" type="TxLink">
            <a:rPr lang="en-US" sz="2400" b="1" i="0" u="none" strike="noStrike">
              <a:solidFill>
                <a:schemeClr val="bg1"/>
              </a:solidFill>
              <a:latin typeface="Arial"/>
              <a:cs typeface="Arial"/>
            </a:rPr>
            <a:pPr/>
            <a:t>30</a:t>
          </a:fld>
          <a:endParaRPr lang="en-US" sz="7200" b="1">
            <a:solidFill>
              <a:schemeClr val="bg1"/>
            </a:solidFill>
          </a:endParaRPr>
        </a:p>
      </xdr:txBody>
    </xdr:sp>
    <xdr:clientData/>
  </xdr:twoCellAnchor>
  <xdr:twoCellAnchor>
    <xdr:from>
      <xdr:col>4</xdr:col>
      <xdr:colOff>0</xdr:colOff>
      <xdr:row>4</xdr:row>
      <xdr:rowOff>6350</xdr:rowOff>
    </xdr:from>
    <xdr:to>
      <xdr:col>7</xdr:col>
      <xdr:colOff>9525</xdr:colOff>
      <xdr:row>17</xdr:row>
      <xdr:rowOff>158750</xdr:rowOff>
    </xdr:to>
    <xdr:graphicFrame macro="">
      <xdr:nvGraphicFramePr>
        <xdr:cNvPr id="12" name="Chart 11">
          <a:extLst>
            <a:ext uri="{FF2B5EF4-FFF2-40B4-BE49-F238E27FC236}">
              <a16:creationId xmlns:a16="http://schemas.microsoft.com/office/drawing/2014/main" id="{E3C650A0-D3A2-4C39-B5EC-6961B650CAAE}"/>
            </a:ext>
            <a:ext uri="{147F2762-F138-4A5C-976F-8EAC2B608ADB}">
              <a16:predDERef xmlns:a16="http://schemas.microsoft.com/office/drawing/2014/main" pred="{30CFC4F6-513E-4819-984B-B4484E8C0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ivia Lucas" refreshedDate="46062.473711689818" createdVersion="8" refreshedVersion="8" minRefreshableVersion="3" recordCount="6" xr:uid="{C54ABBA5-AB93-4570-841B-32AAA4D60749}">
  <cacheSource type="worksheet">
    <worksheetSource name="Table5"/>
  </cacheSource>
  <cacheFields count="27">
    <cacheField name="Report ID" numFmtId="49">
      <sharedItems/>
    </cacheField>
    <cacheField name="Contract Number" numFmtId="0">
      <sharedItems containsBlank="1" count="9">
        <s v="Sample Contract Number 1"/>
        <s v="Sample Contract Number 2"/>
        <s v="Sample Contract Number 3"/>
        <s v="Sample Contract Number 4"/>
        <s v="Sample Contract Number 5"/>
        <s v="Sample Contract Number 6"/>
        <m u="1"/>
        <s v="Contract Number 1" u="1"/>
        <s v="Contract Number 2" u="1"/>
      </sharedItems>
    </cacheField>
    <cacheField name="Contract Name" numFmtId="0">
      <sharedItems/>
    </cacheField>
    <cacheField name="Vendor Name" numFmtId="0">
      <sharedItems containsBlank="1" count="9">
        <s v="Sample Vendor 1"/>
        <s v="Sample Vendor 2"/>
        <s v="Sample Vendor 3"/>
        <s v="Sample Vendor4"/>
        <s v="Sample Vendor 5"/>
        <s v="Sample Vendor 6"/>
        <m u="1"/>
        <s v="Vendor 1" u="1"/>
        <s v="Vendor 2" u="1"/>
      </sharedItems>
    </cacheField>
    <cacheField name="Reporting Period" numFmtId="0">
      <sharedItems/>
    </cacheField>
    <cacheField name="Total Recruited" numFmtId="0">
      <sharedItems containsSemiMixedTypes="0" containsString="0" containsNumber="1" containsInteger="1" minValue="45" maxValue="100"/>
    </cacheField>
    <cacheField name="Total Applicants" numFmtId="0">
      <sharedItems containsSemiMixedTypes="0" containsString="0" containsNumber="1" containsInteger="1" minValue="30" maxValue="80"/>
    </cacheField>
    <cacheField name="Total Interviewed" numFmtId="0">
      <sharedItems containsSemiMixedTypes="0" containsString="0" containsNumber="1" containsInteger="1" minValue="20" maxValue="75"/>
    </cacheField>
    <cacheField name="Total Hired" numFmtId="0">
      <sharedItems containsSemiMixedTypes="0" containsString="0" containsNumber="1" containsInteger="1" minValue="10" maxValue="50"/>
    </cacheField>
    <cacheField name="Target Population Recruited" numFmtId="0">
      <sharedItems containsSemiMixedTypes="0" containsString="0" containsNumber="1" containsInteger="1" minValue="20" maxValue="24"/>
    </cacheField>
    <cacheField name="Target Population Applicants" numFmtId="0">
      <sharedItems containsSemiMixedTypes="0" containsString="0" containsNumber="1" containsInteger="1" minValue="15" maxValue="20"/>
    </cacheField>
    <cacheField name="Target Population Interviewed" numFmtId="0">
      <sharedItems containsSemiMixedTypes="0" containsString="0" containsNumber="1" containsInteger="1" minValue="13" maxValue="15"/>
    </cacheField>
    <cacheField name="Target Population Hired" numFmtId="0">
      <sharedItems containsSemiMixedTypes="0" containsString="0" containsNumber="1" containsInteger="1" minValue="8" maxValue="10"/>
    </cacheField>
    <cacheField name="Avg Wage Rate" numFmtId="44">
      <sharedItems containsSemiMixedTypes="0" containsString="0" containsNumber="1" minValue="15.5" maxValue="16.100000000000001"/>
    </cacheField>
    <cacheField name="Avg Hours per Week" numFmtId="44">
      <sharedItems containsSemiMixedTypes="0" containsString="0" containsNumber="1" minValue="22.5" maxValue="34.5"/>
    </cacheField>
    <cacheField name="City Residents" numFmtId="0">
      <sharedItems containsSemiMixedTypes="0" containsString="0" containsNumber="1" containsInteger="1" minValue="2" maxValue="7"/>
    </cacheField>
    <cacheField name="Male" numFmtId="0">
      <sharedItems containsSemiMixedTypes="0" containsString="0" containsNumber="1" containsInteger="1" minValue="6" maxValue="7"/>
    </cacheField>
    <cacheField name="Female" numFmtId="0">
      <sharedItems containsSemiMixedTypes="0" containsString="0" containsNumber="1" containsInteger="1" minValue="2" maxValue="3"/>
    </cacheField>
    <cacheField name="Black / African American" numFmtId="0">
      <sharedItems containsSemiMixedTypes="0" containsString="0" containsNumber="1" containsInteger="1" minValue="2" maxValue="2"/>
    </cacheField>
    <cacheField name="Hispanic / Latino" numFmtId="0">
      <sharedItems containsSemiMixedTypes="0" containsString="0" containsNumber="1" containsInteger="1" minValue="1" maxValue="3"/>
    </cacheField>
    <cacheField name="Asian" numFmtId="0">
      <sharedItems containsSemiMixedTypes="0" containsString="0" containsNumber="1" containsInteger="1" minValue="1" maxValue="2"/>
    </cacheField>
    <cacheField name="Hawaiian / Pacific Islander" numFmtId="0">
      <sharedItems containsSemiMixedTypes="0" containsString="0" containsNumber="1" containsInteger="1" minValue="1" maxValue="1"/>
    </cacheField>
    <cacheField name="Native American" numFmtId="0">
      <sharedItems containsSemiMixedTypes="0" containsString="0" containsNumber="1" containsInteger="1" minValue="0" maxValue="1"/>
    </cacheField>
    <cacheField name="White" numFmtId="0">
      <sharedItems containsSemiMixedTypes="0" containsString="0" containsNumber="1" containsInteger="1" minValue="2" maxValue="2"/>
    </cacheField>
    <cacheField name="Receiving Healthcare Benefits" numFmtId="0">
      <sharedItems containsSemiMixedTypes="0" containsString="0" containsNumber="1" containsInteger="1" minValue="3" maxValue="7"/>
    </cacheField>
    <cacheField name="Zip Codes Represented" numFmtId="0">
      <sharedItems/>
    </cacheField>
    <cacheField name="% Hired from Target Population" numFmtId="0" formula="'Target Population Hired'/'Total Hired'"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001"/>
    <x v="0"/>
    <s v="Sample Contract Name 1"/>
    <x v="0"/>
    <s v="Jan-Mar 2025"/>
    <n v="45"/>
    <n v="30"/>
    <n v="20"/>
    <n v="10"/>
    <n v="24"/>
    <n v="20"/>
    <n v="15"/>
    <n v="8"/>
    <n v="15.5"/>
    <n v="22.5"/>
    <n v="2"/>
    <n v="6"/>
    <n v="2"/>
    <n v="2"/>
    <n v="1"/>
    <n v="1"/>
    <n v="1"/>
    <n v="1"/>
    <n v="2"/>
    <n v="3"/>
    <s v="12345, 12346, 12347, 12348, 12349, 12350"/>
  </r>
  <r>
    <s v="002"/>
    <x v="1"/>
    <s v="Sample Contract Name 2"/>
    <x v="1"/>
    <s v="Jan-Mar 2025"/>
    <n v="100"/>
    <n v="80"/>
    <n v="75"/>
    <n v="50"/>
    <n v="20"/>
    <n v="15"/>
    <n v="13"/>
    <n v="10"/>
    <n v="16.100000000000001"/>
    <n v="34.5"/>
    <n v="7"/>
    <n v="7"/>
    <n v="3"/>
    <n v="2"/>
    <n v="3"/>
    <n v="2"/>
    <n v="1"/>
    <n v="0"/>
    <n v="2"/>
    <n v="7"/>
    <s v="10105, 10106, 10107, 10108, 10109"/>
  </r>
  <r>
    <s v="003"/>
    <x v="2"/>
    <s v="Sample Contract Name 3"/>
    <x v="2"/>
    <s v="Jan-Mar 2025"/>
    <n v="100"/>
    <n v="80"/>
    <n v="75"/>
    <n v="50"/>
    <n v="20"/>
    <n v="15"/>
    <n v="13"/>
    <n v="10"/>
    <n v="16.100000000000001"/>
    <n v="34.5"/>
    <n v="7"/>
    <n v="7"/>
    <n v="3"/>
    <n v="2"/>
    <n v="3"/>
    <n v="2"/>
    <n v="1"/>
    <n v="0"/>
    <n v="2"/>
    <n v="7"/>
    <s v="10105, 10106, 10107, 10108, 10109"/>
  </r>
  <r>
    <s v="004"/>
    <x v="3"/>
    <s v="Sample Contract Name 4"/>
    <x v="3"/>
    <s v="Jan-Mar 2025"/>
    <n v="45"/>
    <n v="30"/>
    <n v="20"/>
    <n v="10"/>
    <n v="24"/>
    <n v="20"/>
    <n v="15"/>
    <n v="8"/>
    <n v="15.5"/>
    <n v="22.5"/>
    <n v="2"/>
    <n v="6"/>
    <n v="2"/>
    <n v="2"/>
    <n v="1"/>
    <n v="1"/>
    <n v="1"/>
    <n v="1"/>
    <n v="2"/>
    <n v="3"/>
    <s v="12345, 12346, 12347, 12348, 12349, 12350"/>
  </r>
  <r>
    <s v="005"/>
    <x v="4"/>
    <s v="Sample Contract Name 5"/>
    <x v="4"/>
    <s v="Jan-Mar 2025"/>
    <n v="45"/>
    <n v="30"/>
    <n v="20"/>
    <n v="10"/>
    <n v="24"/>
    <n v="20"/>
    <n v="15"/>
    <n v="8"/>
    <n v="15.5"/>
    <n v="22.5"/>
    <n v="2"/>
    <n v="6"/>
    <n v="2"/>
    <n v="2"/>
    <n v="1"/>
    <n v="1"/>
    <n v="1"/>
    <n v="1"/>
    <n v="2"/>
    <n v="3"/>
    <s v="12345, 12346, 12347, 12348, 12349, 12350"/>
  </r>
  <r>
    <s v="006"/>
    <x v="5"/>
    <s v="Sample Contract Name 6"/>
    <x v="5"/>
    <s v="Jan-Mar 2025"/>
    <n v="100"/>
    <n v="80"/>
    <n v="75"/>
    <n v="50"/>
    <n v="20"/>
    <n v="15"/>
    <n v="13"/>
    <n v="10"/>
    <n v="16.100000000000001"/>
    <n v="34.5"/>
    <n v="7"/>
    <n v="7"/>
    <n v="3"/>
    <n v="2"/>
    <n v="3"/>
    <n v="2"/>
    <n v="1"/>
    <n v="0"/>
    <n v="2"/>
    <n v="7"/>
    <s v="10105, 10106, 10107, 10108, 101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F94F77-F7CD-4498-B2C9-97E1C35A3C3E}" name="PivotTable1" cacheId="1"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Contract / Vendor">
  <location ref="A5:D18" firstHeaderRow="0" firstDataRow="1" firstDataCol="1"/>
  <pivotFields count="27">
    <pivotField showAll="0"/>
    <pivotField axis="axisRow" showAll="0">
      <items count="10">
        <item sd="0" m="1" x="7"/>
        <item sd="0" m="1" x="8"/>
        <item m="1" x="6"/>
        <item x="0"/>
        <item x="1"/>
        <item x="2"/>
        <item x="3"/>
        <item x="4"/>
        <item x="5"/>
        <item t="default"/>
      </items>
    </pivotField>
    <pivotField showAll="0"/>
    <pivotField axis="axisRow" showAll="0">
      <items count="10">
        <item m="1" x="7"/>
        <item m="1" x="8"/>
        <item m="1" x="6"/>
        <item x="0"/>
        <item x="1"/>
        <item x="2"/>
        <item x="3"/>
        <item x="4"/>
        <item x="5"/>
        <item t="default"/>
      </items>
    </pivotField>
    <pivotField showAll="0"/>
    <pivotField showAll="0"/>
    <pivotField showAll="0"/>
    <pivotField showAll="0"/>
    <pivotField showAll="0"/>
    <pivotField showAll="0"/>
    <pivotField showAll="0"/>
    <pivotField showAll="0"/>
    <pivotField dataField="1" showAll="0"/>
    <pivotField dataField="1" showAll="0"/>
    <pivotField showAll="0"/>
    <pivotField name="City Residents2" showAll="0"/>
    <pivotField showAll="0"/>
    <pivotField showAll="0"/>
    <pivotField showAll="0"/>
    <pivotField showAll="0"/>
    <pivotField showAll="0"/>
    <pivotField showAll="0"/>
    <pivotField showAll="0"/>
    <pivotField showAll="0"/>
    <pivotField showAll="0"/>
    <pivotField showAll="0"/>
    <pivotField dataField="1" dragToRow="0" dragToCol="0" dragToPage="0" showAll="0" defaultSubtotal="0"/>
  </pivotFields>
  <rowFields count="2">
    <field x="1"/>
    <field x="3"/>
  </rowFields>
  <rowItems count="13">
    <i>
      <x v="3"/>
    </i>
    <i r="1">
      <x v="3"/>
    </i>
    <i>
      <x v="4"/>
    </i>
    <i r="1">
      <x v="4"/>
    </i>
    <i>
      <x v="5"/>
    </i>
    <i r="1">
      <x v="5"/>
    </i>
    <i>
      <x v="6"/>
    </i>
    <i r="1">
      <x v="6"/>
    </i>
    <i>
      <x v="7"/>
    </i>
    <i r="1">
      <x v="7"/>
    </i>
    <i>
      <x v="8"/>
    </i>
    <i r="1">
      <x v="8"/>
    </i>
    <i t="grand">
      <x/>
    </i>
  </rowItems>
  <colFields count="1">
    <field x="-2"/>
  </colFields>
  <colItems count="3">
    <i>
      <x/>
    </i>
    <i i="1">
      <x v="1"/>
    </i>
    <i i="2">
      <x v="2"/>
    </i>
  </colItems>
  <dataFields count="3">
    <dataField name="# of Target Population Hires" fld="12" baseField="0" baseItem="0"/>
    <dataField name="Target Population as % of Total Hires" fld="26" baseField="0" baseItem="0" numFmtId="9"/>
    <dataField name="Average Wage Rate" fld="13" subtotal="average" baseField="0" baseItem="0" numFmtId="164"/>
  </dataFields>
  <formats count="25">
    <format dxfId="50">
      <pivotArea collapsedLevelsAreSubtotals="1" fieldPosition="0">
        <references count="2">
          <reference field="4294967294" count="1" selected="0">
            <x v="1"/>
          </reference>
          <reference field="1" count="1">
            <x v="0"/>
          </reference>
        </references>
      </pivotArea>
    </format>
    <format dxfId="49">
      <pivotArea collapsedLevelsAreSubtotals="1" fieldPosition="0">
        <references count="2">
          <reference field="4294967294" count="1" selected="0">
            <x v="1"/>
          </reference>
          <reference field="1" count="1">
            <x v="1"/>
          </reference>
        </references>
      </pivotArea>
    </format>
    <format dxfId="48">
      <pivotArea field="1" grandRow="1" outline="0" collapsedLevelsAreSubtotals="1" axis="axisRow" fieldPosition="0">
        <references count="1">
          <reference field="4294967294" count="1" selected="0">
            <x v="1"/>
          </reference>
        </references>
      </pivotArea>
    </format>
    <format dxfId="47">
      <pivotArea field="1" type="button" dataOnly="0" labelOnly="1" outline="0" axis="axisRow" fieldPosition="0"/>
    </format>
    <format dxfId="46">
      <pivotArea dataOnly="0" labelOnly="1" outline="0" fieldPosition="0">
        <references count="1">
          <reference field="4294967294" count="3">
            <x v="0"/>
            <x v="1"/>
            <x v="2"/>
          </reference>
        </references>
      </pivotArea>
    </format>
    <format dxfId="45">
      <pivotArea collapsedLevelsAreSubtotals="1" fieldPosition="0">
        <references count="2">
          <reference field="4294967294" count="1" selected="0">
            <x v="2"/>
          </reference>
          <reference field="1" count="1">
            <x v="0"/>
          </reference>
        </references>
      </pivotArea>
    </format>
    <format dxfId="44">
      <pivotArea collapsedLevelsAreSubtotals="1" fieldPosition="0">
        <references count="2">
          <reference field="4294967294" count="1" selected="0">
            <x v="2"/>
          </reference>
          <reference field="1" count="1">
            <x v="1"/>
          </reference>
        </references>
      </pivotArea>
    </format>
    <format dxfId="43">
      <pivotArea type="all" dataOnly="0" outline="0" fieldPosition="0"/>
    </format>
    <format dxfId="42">
      <pivotArea outline="0" collapsedLevelsAreSubtotals="1" fieldPosition="0"/>
    </format>
    <format dxfId="41">
      <pivotArea field="1" type="button" dataOnly="0" labelOnly="1" outline="0" axis="axisRow" fieldPosition="0"/>
    </format>
    <format dxfId="40">
      <pivotArea dataOnly="0" labelOnly="1" fieldPosition="0">
        <references count="1">
          <reference field="1" count="0"/>
        </references>
      </pivotArea>
    </format>
    <format dxfId="39">
      <pivotArea dataOnly="0" labelOnly="1" grandRow="1" outline="0" fieldPosition="0"/>
    </format>
    <format dxfId="38">
      <pivotArea dataOnly="0" labelOnly="1" outline="0" fieldPosition="0">
        <references count="1">
          <reference field="4294967294" count="3">
            <x v="0"/>
            <x v="1"/>
            <x v="2"/>
          </reference>
        </references>
      </pivotArea>
    </format>
    <format dxfId="37">
      <pivotArea dataOnly="0" labelOnly="1" outline="0" fieldPosition="0">
        <references count="1">
          <reference field="4294967294" count="1">
            <x v="2"/>
          </reference>
        </references>
      </pivotArea>
    </format>
    <format dxfId="36">
      <pivotArea collapsedLevelsAreSubtotals="1" fieldPosition="0">
        <references count="3">
          <reference field="4294967294" count="1" selected="0">
            <x v="2"/>
          </reference>
          <reference field="1" count="1" selected="0">
            <x v="0"/>
          </reference>
          <reference field="3" count="1">
            <x v="0"/>
          </reference>
        </references>
      </pivotArea>
    </format>
    <format dxfId="35">
      <pivotArea collapsedLevelsAreSubtotals="1" fieldPosition="0">
        <references count="3">
          <reference field="4294967294" count="1" selected="0">
            <x v="2"/>
          </reference>
          <reference field="1" count="1" selected="0">
            <x v="1"/>
          </reference>
          <reference field="3" count="1">
            <x v="1"/>
          </reference>
        </references>
      </pivotArea>
    </format>
    <format dxfId="34">
      <pivotArea outline="0" collapsedLevelsAreSubtotals="1" fieldPosition="0">
        <references count="1">
          <reference field="4294967294" count="1" selected="0">
            <x v="1"/>
          </reference>
        </references>
      </pivotArea>
    </format>
    <format dxfId="33">
      <pivotArea grandRow="1" outline="0" collapsedLevelsAreSubtotals="1" fieldPosition="0"/>
    </format>
    <format dxfId="32">
      <pivotArea dataOnly="0" labelOnly="1" grandRow="1" outline="0" fieldPosition="0"/>
    </format>
    <format dxfId="31">
      <pivotArea field="1" type="button" dataOnly="0" labelOnly="1" outline="0" axis="axisRow" fieldPosition="0"/>
    </format>
    <format dxfId="30">
      <pivotArea dataOnly="0" labelOnly="1" outline="0" fieldPosition="0">
        <references count="1">
          <reference field="4294967294" count="3">
            <x v="0"/>
            <x v="1"/>
            <x v="2"/>
          </reference>
        </references>
      </pivotArea>
    </format>
    <format dxfId="29">
      <pivotArea grandRow="1" outline="0" collapsedLevelsAreSubtotals="1" fieldPosition="0"/>
    </format>
    <format dxfId="28">
      <pivotArea dataOnly="0" labelOnly="1" grandRow="1" outline="0" fieldPosition="0"/>
    </format>
    <format dxfId="27">
      <pivotArea outline="0" collapsedLevelsAreSubtotals="1" fieldPosition="0">
        <references count="1">
          <reference field="4294967294" count="1" selected="0">
            <x v="2"/>
          </reference>
        </references>
      </pivotArea>
    </format>
    <format dxfId="26">
      <pivotArea dataOnly="0" labelOnly="1"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D6DABC4-55E1-4163-864C-343DDE771A2E}" name="PivotTable3" cacheId="1"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Contract / Vendor">
  <location ref="I21:O34" firstHeaderRow="0" firstDataRow="1" firstDataCol="1"/>
  <pivotFields count="27">
    <pivotField showAll="0"/>
    <pivotField axis="axisRow" showAll="0">
      <items count="10">
        <item sd="0" m="1" x="7"/>
        <item sd="0" m="1" x="8"/>
        <item m="1" x="6"/>
        <item x="0"/>
        <item x="1"/>
        <item x="2"/>
        <item x="3"/>
        <item x="4"/>
        <item x="5"/>
        <item t="default"/>
      </items>
    </pivotField>
    <pivotField showAll="0"/>
    <pivotField axis="axisRow" showAll="0">
      <items count="10">
        <item m="1" x="7"/>
        <item m="1" x="8"/>
        <item m="1" x="6"/>
        <item x="0"/>
        <item x="1"/>
        <item x="2"/>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name="City Residents2" showAll="0"/>
    <pivotField showAll="0"/>
    <pivotField showAll="0"/>
    <pivotField dataField="1" showAll="0"/>
    <pivotField dataField="1" showAll="0"/>
    <pivotField dataField="1" showAll="0"/>
    <pivotField dataField="1" showAll="0"/>
    <pivotField dataField="1" showAll="0"/>
    <pivotField dataField="1" showAll="0"/>
    <pivotField showAll="0"/>
    <pivotField showAll="0"/>
    <pivotField dragToRow="0" dragToCol="0" dragToPage="0" showAll="0" defaultSubtotal="0"/>
  </pivotFields>
  <rowFields count="2">
    <field x="1"/>
    <field x="3"/>
  </rowFields>
  <rowItems count="13">
    <i>
      <x v="3"/>
    </i>
    <i r="1">
      <x v="3"/>
    </i>
    <i>
      <x v="4"/>
    </i>
    <i r="1">
      <x v="4"/>
    </i>
    <i>
      <x v="5"/>
    </i>
    <i r="1">
      <x v="5"/>
    </i>
    <i>
      <x v="6"/>
    </i>
    <i r="1">
      <x v="6"/>
    </i>
    <i>
      <x v="7"/>
    </i>
    <i r="1">
      <x v="7"/>
    </i>
    <i>
      <x v="8"/>
    </i>
    <i r="1">
      <x v="8"/>
    </i>
    <i t="grand">
      <x/>
    </i>
  </rowItems>
  <colFields count="1">
    <field x="-2"/>
  </colFields>
  <colItems count="6">
    <i>
      <x/>
    </i>
    <i i="1">
      <x v="1"/>
    </i>
    <i i="2">
      <x v="2"/>
    </i>
    <i i="3">
      <x v="3"/>
    </i>
    <i i="4">
      <x v="4"/>
    </i>
    <i i="5">
      <x v="5"/>
    </i>
  </colItems>
  <dataFields count="6">
    <dataField name="Black / African American " fld="18" baseField="1" baseItem="0"/>
    <dataField name="Hispanic / Latino " fld="19" baseField="0" baseItem="0"/>
    <dataField name="Asian " fld="20" baseField="0" baseItem="0"/>
    <dataField name="Hawaiian / Pacific Islander " fld="21" baseField="0" baseItem="0"/>
    <dataField name="Native American " fld="22" baseField="0" baseItem="0"/>
    <dataField name="White " fld="23" baseField="0" baseItem="0"/>
  </dataFields>
  <formats count="8">
    <format dxfId="7">
      <pivotArea field="1" type="button" dataOnly="0" labelOnly="1" outline="0" axis="axisRow" fieldPosition="0"/>
    </format>
    <format dxfId="6">
      <pivotArea type="all" dataOnly="0" outline="0" fieldPosition="0"/>
    </format>
    <format dxfId="5">
      <pivotArea outline="0" collapsedLevelsAreSubtotals="1" fieldPosition="0"/>
    </format>
    <format dxfId="4">
      <pivotArea field="1" type="button" dataOnly="0" labelOnly="1" outline="0" axis="axisRow" fieldPosition="0"/>
    </format>
    <format dxfId="3">
      <pivotArea dataOnly="0" labelOnly="1" fieldPosition="0">
        <references count="1">
          <reference field="1" count="0"/>
        </references>
      </pivotArea>
    </format>
    <format dxfId="2">
      <pivotArea dataOnly="0" labelOnly="1" grandRow="1" outline="0" fieldPosition="0"/>
    </format>
    <format dxfId="1">
      <pivotArea field="1" type="button" dataOnly="0" labelOnly="1" outline="0" axis="axisRow" fieldPosition="0"/>
    </format>
    <format dxfId="0">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A91279E-A2B1-4DAB-AD40-5A0D0DBC80A9}" name="PivotTable5" cacheId="1"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Contract / Vendor">
  <location ref="A21:C34" firstHeaderRow="0" firstDataRow="1" firstDataCol="1"/>
  <pivotFields count="27">
    <pivotField showAll="0"/>
    <pivotField axis="axisRow" showAll="0">
      <items count="10">
        <item sd="0" m="1" x="7"/>
        <item sd="0" m="1" x="8"/>
        <item m="1" x="6"/>
        <item x="0"/>
        <item x="1"/>
        <item x="2"/>
        <item x="3"/>
        <item x="4"/>
        <item x="5"/>
        <item t="default"/>
      </items>
    </pivotField>
    <pivotField showAll="0"/>
    <pivotField axis="axisRow" showAll="0">
      <items count="10">
        <item m="1" x="7"/>
        <item m="1" x="8"/>
        <item m="1" x="6"/>
        <item x="0"/>
        <item x="1"/>
        <item x="2"/>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name="City Residents2" dataField="1" showAll="0"/>
    <pivotField showAll="0"/>
    <pivotField showAll="0"/>
    <pivotField showAll="0"/>
    <pivotField showAll="0"/>
    <pivotField showAll="0"/>
    <pivotField showAll="0"/>
    <pivotField showAll="0"/>
    <pivotField showAll="0"/>
    <pivotField dataField="1" showAll="0"/>
    <pivotField showAll="0"/>
    <pivotField dragToRow="0" dragToCol="0" dragToPage="0" showAll="0" defaultSubtotal="0"/>
  </pivotFields>
  <rowFields count="2">
    <field x="1"/>
    <field x="3"/>
  </rowFields>
  <rowItems count="13">
    <i>
      <x v="3"/>
    </i>
    <i r="1">
      <x v="3"/>
    </i>
    <i>
      <x v="4"/>
    </i>
    <i r="1">
      <x v="4"/>
    </i>
    <i>
      <x v="5"/>
    </i>
    <i r="1">
      <x v="5"/>
    </i>
    <i>
      <x v="6"/>
    </i>
    <i r="1">
      <x v="6"/>
    </i>
    <i>
      <x v="7"/>
    </i>
    <i r="1">
      <x v="7"/>
    </i>
    <i>
      <x v="8"/>
    </i>
    <i r="1">
      <x v="8"/>
    </i>
    <i t="grand">
      <x/>
    </i>
  </rowItems>
  <colFields count="1">
    <field x="-2"/>
  </colFields>
  <colItems count="2">
    <i>
      <x/>
    </i>
    <i i="1">
      <x v="1"/>
    </i>
  </colItems>
  <dataFields count="2">
    <dataField name="# of City Residents" fld="15" baseField="0" baseItem="0"/>
    <dataField name="# Receiving Healthcare Benefits" fld="24" baseField="0" baseItem="0"/>
  </dataFields>
  <formats count="10">
    <format dxfId="17">
      <pivotArea field="1" type="button" dataOnly="0" labelOnly="1" outline="0" axis="axisRow" fieldPosition="0"/>
    </format>
    <format dxfId="16">
      <pivotArea type="all" dataOnly="0" outline="0" fieldPosition="0"/>
    </format>
    <format dxfId="15">
      <pivotArea outline="0" collapsedLevelsAreSubtotals="1" fieldPosition="0"/>
    </format>
    <format dxfId="14">
      <pivotArea field="1" type="button" dataOnly="0" labelOnly="1" outline="0" axis="axisRow" fieldPosition="0"/>
    </format>
    <format dxfId="13">
      <pivotArea dataOnly="0" labelOnly="1" fieldPosition="0">
        <references count="1">
          <reference field="1" count="0"/>
        </references>
      </pivotArea>
    </format>
    <format dxfId="12">
      <pivotArea dataOnly="0" labelOnly="1" grandRow="1" outline="0" fieldPosition="0"/>
    </format>
    <format dxfId="11">
      <pivotArea grandRow="1" outline="0" collapsedLevelsAreSubtotals="1" fieldPosition="0"/>
    </format>
    <format dxfId="10">
      <pivotArea dataOnly="0" labelOnly="1" grandRow="1" outline="0" fieldPosition="0"/>
    </format>
    <format dxfId="9">
      <pivotArea field="1" type="button" dataOnly="0" labelOnly="1" outline="0" axis="axisRow" fieldPosition="0"/>
    </format>
    <format dxfId="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DE3B497-1EB5-4DAA-8593-8077EE773E24}" name="PivotTable2" cacheId="1"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Contract / Vendor">
  <location ref="E21:G34" firstHeaderRow="0" firstDataRow="1" firstDataCol="1"/>
  <pivotFields count="27">
    <pivotField showAll="0"/>
    <pivotField axis="axisRow" showAll="0">
      <items count="10">
        <item sd="0" m="1" x="7"/>
        <item sd="0" m="1" x="8"/>
        <item m="1" x="6"/>
        <item x="0"/>
        <item x="1"/>
        <item x="2"/>
        <item x="3"/>
        <item x="4"/>
        <item x="5"/>
        <item t="default"/>
      </items>
    </pivotField>
    <pivotField showAll="0"/>
    <pivotField axis="axisRow" showAll="0">
      <items count="10">
        <item m="1" x="7"/>
        <item m="1" x="8"/>
        <item m="1" x="6"/>
        <item x="0"/>
        <item x="1"/>
        <item x="2"/>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name="City Residents2" showAll="0"/>
    <pivotField dataField="1" showAll="0"/>
    <pivotField dataField="1" showAll="0"/>
    <pivotField showAll="0"/>
    <pivotField showAll="0"/>
    <pivotField showAll="0"/>
    <pivotField showAll="0"/>
    <pivotField showAll="0"/>
    <pivotField showAll="0"/>
    <pivotField showAll="0"/>
    <pivotField showAll="0"/>
    <pivotField dragToRow="0" dragToCol="0" dragToPage="0" showAll="0" defaultSubtotal="0"/>
  </pivotFields>
  <rowFields count="2">
    <field x="1"/>
    <field x="3"/>
  </rowFields>
  <rowItems count="13">
    <i>
      <x v="3"/>
    </i>
    <i r="1">
      <x v="3"/>
    </i>
    <i>
      <x v="4"/>
    </i>
    <i r="1">
      <x v="4"/>
    </i>
    <i>
      <x v="5"/>
    </i>
    <i r="1">
      <x v="5"/>
    </i>
    <i>
      <x v="6"/>
    </i>
    <i r="1">
      <x v="6"/>
    </i>
    <i>
      <x v="7"/>
    </i>
    <i r="1">
      <x v="7"/>
    </i>
    <i>
      <x v="8"/>
    </i>
    <i r="1">
      <x v="8"/>
    </i>
    <i t="grand">
      <x/>
    </i>
  </rowItems>
  <colFields count="1">
    <field x="-2"/>
  </colFields>
  <colItems count="2">
    <i>
      <x/>
    </i>
    <i i="1">
      <x v="1"/>
    </i>
  </colItems>
  <dataFields count="2">
    <dataField name="# of Female HIres" fld="17" baseField="1" baseItem="0"/>
    <dataField name="# of Male Hires" fld="16" baseField="1" baseItem="0"/>
  </dataFields>
  <formats count="8">
    <format dxfId="25">
      <pivotArea field="1" type="button" dataOnly="0" labelOnly="1" outline="0" axis="axisRow" fieldPosition="0"/>
    </format>
    <format dxfId="24">
      <pivotArea type="all" dataOnly="0" outline="0" fieldPosition="0"/>
    </format>
    <format dxfId="23">
      <pivotArea outline="0" collapsedLevelsAreSubtotals="1" fieldPosition="0"/>
    </format>
    <format dxfId="22">
      <pivotArea field="1" type="button" dataOnly="0" labelOnly="1" outline="0" axis="axisRow" fieldPosition="0"/>
    </format>
    <format dxfId="21">
      <pivotArea dataOnly="0" labelOnly="1" fieldPosition="0">
        <references count="1">
          <reference field="1" count="0"/>
        </references>
      </pivotArea>
    </format>
    <format dxfId="20">
      <pivotArea dataOnly="0" labelOnly="1" grandRow="1" outline="0" fieldPosition="0"/>
    </format>
    <format dxfId="19">
      <pivotArea field="1" type="button" dataOnly="0" labelOnly="1" outline="0" axis="axisRow" fieldPosition="0"/>
    </format>
    <format dxfId="1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4FC8BC-79B5-4B44-9DBE-E79C99D1FE14}" name="Table2" displayName="Table2" ref="B25:K35" totalsRowShown="0" headerRowDxfId="113">
  <autoFilter ref="B25:K35" xr:uid="{3A4FC8BC-79B5-4B44-9DBE-E79C99D1FE14}"/>
  <tableColumns count="10">
    <tableColumn id="1" xr3:uid="{71D6211A-714E-4B85-8213-E9BA78E7EBE7}" name="Employee ID"/>
    <tableColumn id="2" xr3:uid="{096D4535-D610-4AB9-82F0-4B684E2388E5}" name="Trade / Job Position"/>
    <tableColumn id="3" xr3:uid="{95F2B52E-8391-4DB6-844A-09EC3BE9AECF}" name="Hourly Wage Rate"/>
    <tableColumn id="8" xr3:uid="{7BE7D5F9-DA6C-46CE-AC32-0F383CA3859E}" name="Hours Worked (per week)"/>
    <tableColumn id="4" xr3:uid="{471DE65D-C2E1-4668-B7DC-24F65C84DF98}" name="Retention Period"/>
    <tableColumn id="6" xr3:uid="{0DC5F9AF-C76E-4771-BC40-C71D9C803A3D}" name="Receives Heatlhcare Benefits_x000a_(Y/N)"/>
    <tableColumn id="15" xr3:uid="{2BC3F5A7-6D09-4F68-B1E7-7C96B5BC108D}" name="City Resident_x000a_(Y/N)"/>
    <tableColumn id="9" xr3:uid="{AC95873C-99AF-4AE6-BB29-CC7C20C85C6E}" name="Zip Code"/>
    <tableColumn id="7" xr3:uid="{67D92E85-0E07-4829-AC4A-1F1836D969CB}" name="Gender (M/F)"/>
    <tableColumn id="12" xr3:uid="{0A395DE2-9647-4348-BE3A-E51A08A98F1F}" name="Race / Ethnicity "/>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C8F7EC-3B8B-4D70-B4BF-398BAE73E13E}" name="Table1" displayName="Table1" ref="B40:E45" totalsRowShown="0" headerRowDxfId="112">
  <autoFilter ref="B40:E45" xr:uid="{E9C8F7EC-3B8B-4D70-B4BF-398BAE73E13E}"/>
  <tableColumns count="4">
    <tableColumn id="1" xr3:uid="{22ACAE48-D4DD-456C-9E2B-2AB76F8D48A9}" name="Good Faith Effort Category"/>
    <tableColumn id="2" xr3:uid="{174749C3-C769-4333-A053-38399D123D03}" name="Good Faith Effort Activity Description"/>
    <tableColumn id="3" xr3:uid="{E3802C46-4E62-44BF-AC4B-F2BE4C78FBBB}" name="Date Activity Completed"/>
    <tableColumn id="4" xr3:uid="{DE1C7B08-9BB2-40A9-AA20-E9C817AC0E3B}" name="Documentation Submitted"/>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E3279C-6157-4EF2-9398-3A8EDB62CDFE}" name="Table27" displayName="Table27" ref="B25:K35" totalsRowShown="0" headerRowDxfId="111">
  <autoFilter ref="B25:K35" xr:uid="{A3E3279C-6157-4EF2-9398-3A8EDB62CDFE}"/>
  <tableColumns count="10">
    <tableColumn id="1" xr3:uid="{EEDF5F49-8401-480C-AA5B-299F1C6249C6}" name="Employee ID"/>
    <tableColumn id="2" xr3:uid="{A88BEBEB-6194-4CC9-AF2A-9556AD975CC6}" name="Trade / Job Position"/>
    <tableColumn id="3" xr3:uid="{6951D028-3828-4475-94F9-8EC7AE6A6992}" name="Hourly Wage Rate" dataDxfId="110"/>
    <tableColumn id="8" xr3:uid="{C7D7B925-8067-45C5-8F8E-C05C1B744A37}" name="Hours Worked (per week)"/>
    <tableColumn id="4" xr3:uid="{D89ECC45-DABB-4379-A047-61AE818E78EB}" name="Retention Period"/>
    <tableColumn id="5" xr3:uid="{A1448C1E-D868-4D8B-A74D-6DBC4F934F93}" name="Receives Healthcare Benefits_x000a_(Y/N)"/>
    <tableColumn id="15" xr3:uid="{643CE7C4-F689-4741-8383-460915346FF0}" name="City Resident_x000a_(Y/N)"/>
    <tableColumn id="9" xr3:uid="{90B2A0BB-E522-44CC-AC14-B6AF60613635}" name="Zip Code"/>
    <tableColumn id="7" xr3:uid="{C3B7DC80-07C8-46E2-B160-04B67DE58368}" name="Gender (M/F)"/>
    <tableColumn id="12" xr3:uid="{7C52B51C-2264-48E8-9D35-4C9F51DF9792}" name="Race / Ethnicity "/>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EFBCA1-86D6-414F-ABF7-623EB0689F4F}" name="Table18" displayName="Table18" ref="B40:E45" totalsRowShown="0" headerRowDxfId="109">
  <autoFilter ref="B40:E45" xr:uid="{B6EFBCA1-86D6-414F-ABF7-623EB0689F4F}"/>
  <tableColumns count="4">
    <tableColumn id="1" xr3:uid="{5CA9FFCB-9FEB-4D16-8E07-9784E852383C}" name="Good Faith Effort Category"/>
    <tableColumn id="2" xr3:uid="{2623D28F-1E7F-42F3-BB71-6CCBC69370A0}" name="Good Faith Effort Activity Description"/>
    <tableColumn id="3" xr3:uid="{C48A9FAF-AB40-4DF2-B694-3863B6F7D17C}" name="Date Activity Completed"/>
    <tableColumn id="4" xr3:uid="{9A6695DC-EF5F-478B-B2CD-C1327FA97AE7}" name="Documentation Submitted"/>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827BE4-4BF3-4004-97EA-5B2ADBEF9FBC}" name="Table279" displayName="Table279" ref="B25:K35" totalsRowShown="0" headerRowDxfId="108">
  <autoFilter ref="B25:K35" xr:uid="{A3E3279C-6157-4EF2-9398-3A8EDB62CDFE}"/>
  <tableColumns count="10">
    <tableColumn id="1" xr3:uid="{ED2284F6-5466-4F55-9F9F-402AD0441F86}" name="Employee ID"/>
    <tableColumn id="2" xr3:uid="{085182C8-729B-4EB4-B6CB-960060945356}" name="Trade / Job Position"/>
    <tableColumn id="3" xr3:uid="{C2743FDA-9650-4136-86E2-2BF4DA977594}" name="Hourly Wage Rate" dataDxfId="107"/>
    <tableColumn id="8" xr3:uid="{F894EEEC-69EC-474E-9F68-F5ED1CCAC2C3}" name="Hours Worked (per week)"/>
    <tableColumn id="4" xr3:uid="{9C675CE5-510C-47E7-A7C0-59D7A4B60447}" name="Retention Period"/>
    <tableColumn id="5" xr3:uid="{0BB39628-B777-4096-A6E7-2CAA579EC73B}" name="Receives Healthcare Benefits_x000a_(Y/N)"/>
    <tableColumn id="15" xr3:uid="{06B4D9ED-DCE2-4325-99DF-151CB042DA7E}" name="City Resident_x000a_(Y/N)"/>
    <tableColumn id="9" xr3:uid="{6758A8C8-4CCC-4BC0-8962-685EE03C9F82}" name="Zip Code"/>
    <tableColumn id="7" xr3:uid="{F37FA9BE-DD08-40E1-80EC-F835CC2E3F7E}" name="Gender (M/F)"/>
    <tableColumn id="12" xr3:uid="{006D3E23-BF45-4EF7-A486-C583D4798650}" name="Race / Ethnicity "/>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9FCEBD8-031B-4641-8D30-2E6CA337A612}" name="Table1810" displayName="Table1810" ref="B40:E45" totalsRowShown="0" headerRowDxfId="106">
  <autoFilter ref="B40:E45" xr:uid="{B6EFBCA1-86D6-414F-ABF7-623EB0689F4F}"/>
  <tableColumns count="4">
    <tableColumn id="1" xr3:uid="{D8276EBD-142F-408F-B822-141B3D54DC73}" name="Good Faith Effort Category"/>
    <tableColumn id="2" xr3:uid="{E6FF3FB9-360B-4318-AB9E-7DC0C2087C2A}" name="Good Faith Effort Activity Description"/>
    <tableColumn id="3" xr3:uid="{58E3870D-DFAD-471B-9EE0-9DDB66D0C343}" name="Date Activity Completed"/>
    <tableColumn id="4" xr3:uid="{E6C69DBC-2509-43D1-8C06-4F3609765EB6}" name="Documentation Submitted"/>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540D28-B16E-48CB-B9E1-BD52EE87DF27}" name="Table5" displayName="Table5" ref="A1:Z4" totalsRowCount="1" headerRowDxfId="105" dataDxfId="104" totalsRowDxfId="103">
  <autoFilter ref="A1:Z3" xr:uid="{01540D28-B16E-48CB-B9E1-BD52EE87DF27}"/>
  <tableColumns count="26">
    <tableColumn id="1" xr3:uid="{4655AC70-7DD1-4B5B-ACF6-5065F1EC8EC7}" name="Report ID" totalsRowLabel="Total" dataDxfId="102" totalsRowDxfId="101"/>
    <tableColumn id="2" xr3:uid="{430173E2-C3FD-4FBB-9697-A45C2AE5B44F}" name="Contract Number" totalsRowLabel="---" dataDxfId="100" totalsRowDxfId="99">
      <calculatedColumnFormula>INDIRECT("'" &amp; $A2 &amp; "'!C9")</calculatedColumnFormula>
    </tableColumn>
    <tableColumn id="3" xr3:uid="{4BD05560-1EC1-49A1-8E92-A4AB5B9B8070}" name="Contract Name" totalsRowLabel="---" dataDxfId="98" totalsRowDxfId="97">
      <calculatedColumnFormula>INDIRECT("'" &amp; $A2 &amp; "'!C8")</calculatedColumnFormula>
    </tableColumn>
    <tableColumn id="4" xr3:uid="{4993F30C-5CFA-4DD4-AC88-B3E2FB45732D}" name="Vendor Name" totalsRowLabel="---" dataDxfId="96" totalsRowDxfId="95">
      <calculatedColumnFormula>INDIRECT("'" &amp; $A2 &amp; "'!C7")</calculatedColumnFormula>
    </tableColumn>
    <tableColumn id="8" xr3:uid="{44B8FE56-4EF7-41E7-88A5-A1A6ABA6E261}" name="Reporting Period" dataDxfId="94" totalsRowDxfId="93">
      <calculatedColumnFormula>INDIRECT("'" &amp; $A2 &amp; "'!C10")</calculatedColumnFormula>
    </tableColumn>
    <tableColumn id="18" xr3:uid="{D0B53AF6-7C0C-41AC-9CBA-B56645943CFF}" name="Total Recruited" totalsRowFunction="custom" dataDxfId="92" totalsRowDxfId="91">
      <calculatedColumnFormula>INDIRECT("'" &amp; $A2 &amp; "'!C17")</calculatedColumnFormula>
      <totalsRowFormula>SUM(Table5[Total Recruited])</totalsRowFormula>
    </tableColumn>
    <tableColumn id="5" xr3:uid="{9A97E622-E525-4E44-961C-23FC2BAEEAEA}" name="Total Applicants" totalsRowFunction="custom" dataDxfId="90" totalsRowDxfId="89">
      <calculatedColumnFormula>INDIRECT("'" &amp; $A2 &amp; "'!C18")</calculatedColumnFormula>
      <totalsRowFormula>SUM(Table5[Total Applicants])</totalsRowFormula>
    </tableColumn>
    <tableColumn id="6" xr3:uid="{EED25AF4-89C7-42E0-8FB2-6B81B5176269}" name="Total Interviewed" totalsRowFunction="custom" dataDxfId="88" totalsRowDxfId="87">
      <calculatedColumnFormula>INDIRECT("'" &amp; $A2 &amp; "'!C19")</calculatedColumnFormula>
      <totalsRowFormula>SUM(Table5[Total Interviewed])</totalsRowFormula>
    </tableColumn>
    <tableColumn id="7" xr3:uid="{49EBB63D-07CD-46A3-96A2-9CB2F98CA0AE}" name="Total Hired" totalsRowFunction="custom" dataDxfId="86" totalsRowDxfId="85">
      <calculatedColumnFormula>INDIRECT("'" &amp; $A2 &amp; "'!C20")</calculatedColumnFormula>
      <totalsRowFormula>SUM(Table5[Total Hired])</totalsRowFormula>
    </tableColumn>
    <tableColumn id="24" xr3:uid="{F0075D92-B312-4E5A-8EC2-722A15117E49}" name="Target Population Recruited" totalsRowFunction="custom" dataDxfId="84" totalsRowDxfId="83">
      <calculatedColumnFormula>INDIRECT("'" &amp; $A2 &amp; "'!D17")</calculatedColumnFormula>
      <totalsRowFormula>SUM(Table5[Target Population Recruited])</totalsRowFormula>
    </tableColumn>
    <tableColumn id="23" xr3:uid="{DE6B91AE-75D7-4B28-A462-3366EEEA7374}" name="Target Population Applicants" totalsRowFunction="custom" dataDxfId="82" totalsRowDxfId="81">
      <calculatedColumnFormula>INDIRECT("'" &amp; $A2 &amp; "'!D18")</calculatedColumnFormula>
      <totalsRowFormula>SUM(Table5[Target Population Applicants])</totalsRowFormula>
    </tableColumn>
    <tableColumn id="22" xr3:uid="{770A4C34-FEE4-4E9D-938D-7F8865137403}" name="Target Population Interviewed" totalsRowFunction="custom" dataDxfId="80" totalsRowDxfId="79">
      <calculatedColumnFormula>INDIRECT("'" &amp; $A2 &amp; "'!D19")</calculatedColumnFormula>
      <totalsRowFormula>SUM(Table5[Target Population Interviewed])</totalsRowFormula>
    </tableColumn>
    <tableColumn id="21" xr3:uid="{5FA9F391-DF7E-4D4F-8D96-2F7D37D133A9}" name="Target Population Hired" totalsRowFunction="custom" dataDxfId="78" totalsRowDxfId="77">
      <calculatedColumnFormula>INDIRECT("'" &amp; $A2 &amp; "'!D20")</calculatedColumnFormula>
      <totalsRowFormula>SUM(Table5[Target Population Hired])</totalsRowFormula>
    </tableColumn>
    <tableColumn id="11" xr3:uid="{446C9E6B-BF06-440C-B1C6-4E1DAB2DD8E5}" name="Avg Wage Rate" totalsRowFunction="custom" dataDxfId="76" totalsRowDxfId="75">
      <calculatedColumnFormula>AVERAGE(INDIRECT("'" &amp; $A2 &amp; "'!D26:D40"))</calculatedColumnFormula>
      <totalsRowFormula>AVERAGE(Table5[Avg Wage Rate])</totalsRowFormula>
    </tableColumn>
    <tableColumn id="27" xr3:uid="{540688C7-B4E0-460F-ABCC-89E4FC721CD3}" name="Avg Hours per Week" totalsRowFunction="custom" dataDxfId="74" totalsRowDxfId="73">
      <calculatedColumnFormula>AVERAGE(INDIRECT("'" &amp; $A2 &amp; "'!E26:E40"))</calculatedColumnFormula>
      <totalsRowFormula>AVERAGE(Table5[Avg Hours per Week])</totalsRowFormula>
    </tableColumn>
    <tableColumn id="10" xr3:uid="{E5DB3E7B-488E-4587-B914-843704400A75}" name="City Residents" totalsRowFunction="custom" dataDxfId="72" totalsRowDxfId="71">
      <calculatedColumnFormula>COUNTIF(INDIRECT("'" &amp; $A2 &amp; "'!H:H"), "Yes")</calculatedColumnFormula>
      <totalsRowFormula>SUM(Table5[City Residents])</totalsRowFormula>
    </tableColumn>
    <tableColumn id="20" xr3:uid="{88F49274-C680-4FE2-AAAA-19CEAA74C3B4}" name="Male" totalsRowFunction="custom" dataDxfId="70" totalsRowDxfId="69">
      <calculatedColumnFormula>COUNTIF(INDIRECT("'" &amp; $A2 &amp; "'!J:J"), "M")</calculatedColumnFormula>
      <totalsRowFormula>SUM(Table5[Male])</totalsRowFormula>
    </tableColumn>
    <tableColumn id="12" xr3:uid="{791B2EFE-ABBF-46B6-852F-F36F2BE8B3CB}" name="Female" totalsRowFunction="custom" dataDxfId="68" totalsRowDxfId="67">
      <calculatedColumnFormula>COUNTIF(INDIRECT("'" &amp; $A2 &amp; "'!J:J"), "F")</calculatedColumnFormula>
      <totalsRowFormula>SUM(Table5[Female])</totalsRowFormula>
    </tableColumn>
    <tableColumn id="17" xr3:uid="{6047519A-6711-4155-9EB5-DCB1CAC5195D}" name="Black / African American" totalsRowFunction="custom" dataDxfId="66" totalsRowDxfId="65">
      <calculatedColumnFormula>COUNTIF(INDIRECT("'" &amp; $A2 &amp; "'!K:K"), "Black / African American")</calculatedColumnFormula>
      <totalsRowFormula>SUM(Table5[Black / African American])</totalsRowFormula>
    </tableColumn>
    <tableColumn id="16" xr3:uid="{3A53F6E0-33CD-41A9-9131-5613DF6F0976}" name="Hispanic / Latino" totalsRowFunction="custom" dataDxfId="64" totalsRowDxfId="63">
      <calculatedColumnFormula>COUNTIF(INDIRECT("'" &amp; $A2 &amp; "'!K:K"), "Hispanic / Latino")</calculatedColumnFormula>
      <totalsRowFormula>SUM(Table5[Hispanic / Latino])</totalsRowFormula>
    </tableColumn>
    <tableColumn id="15" xr3:uid="{35C2AAAD-F164-4B3C-8CC7-7E9028EF6D8E}" name="Asian" totalsRowFunction="custom" dataDxfId="62" totalsRowDxfId="61">
      <calculatedColumnFormula>COUNTIF(INDIRECT("'" &amp; $A2 &amp; "'!K:K"), "Asian")</calculatedColumnFormula>
      <totalsRowFormula>SUM(Table5[Asian])</totalsRowFormula>
    </tableColumn>
    <tableColumn id="14" xr3:uid="{E6420D89-F7B6-4E82-B665-6D81483213FB}" name="Hawaiian / Pacific Islander" totalsRowFunction="custom" dataDxfId="60" totalsRowDxfId="59">
      <calculatedColumnFormula>COUNTIF(INDIRECT("'" &amp; $A2 &amp; "'!K:K"), "Hawaiian / Pacific Islander")</calculatedColumnFormula>
      <totalsRowFormula>SUM(Table5[Hawaiian / Pacific Islander])</totalsRowFormula>
    </tableColumn>
    <tableColumn id="13" xr3:uid="{C0E07E09-20B8-47A0-A2A7-6EF97F58B6EA}" name="Native American" totalsRowFunction="custom" dataDxfId="58" totalsRowDxfId="57">
      <calculatedColumnFormula>COUNTIF(INDIRECT("'" &amp; $A2 &amp; "'!K:K"), "Native American")</calculatedColumnFormula>
      <totalsRowFormula>SUM(Table5[Native American])</totalsRowFormula>
    </tableColumn>
    <tableColumn id="25" xr3:uid="{222F50B4-DFE1-4B32-A08E-79C2DA5FE192}" name="White" totalsRowFunction="custom" dataDxfId="56" totalsRowDxfId="55">
      <calculatedColumnFormula>COUNTIF(INDIRECT("'" &amp; $A2 &amp; "'!K:K"), "White")</calculatedColumnFormula>
      <totalsRowFormula>SUM(Table5[White])</totalsRowFormula>
    </tableColumn>
    <tableColumn id="26" xr3:uid="{C9DDFD21-1E2A-441F-AB76-E3E4A8A5001D}" name="Receiving Healthcare Benefits" totalsRowFunction="custom" dataDxfId="54" totalsRowDxfId="53">
      <calculatedColumnFormula>COUNTIF(INDIRECT("'" &amp; $A2 &amp; "'!G:G"), "Yes")</calculatedColumnFormula>
      <totalsRowFormula>SUM(Table5[Receiving Healthcare Benefits])</totalsRowFormula>
    </tableColumn>
    <tableColumn id="19" xr3:uid="{C559B70D-139F-405F-8138-E4D007CF2CAF}" name="Zip Codes Represented" totalsRowFunction="custom" dataDxfId="52" totalsRowDxfId="51">
      <calculatedColumnFormula>_xlfn.TEXTJOIN(", ", TRUE, _xlfn._xlws.SORT(_xlfn.UNIQUE(INDIRECT("'" &amp; $A2 &amp; "'!I26:I40"))))</calculatedColumnFormula>
      <totalsRowFormula>_xlfn.TEXTJOIN(", ",TRUE,_xlfn._xlws.SORT(_xlfn.UNIQUE(_xlfn.TEXTSPLIT(_xlfn.TEXTJOIN(", ",TRUE,Table5[Zip Codes Represented]),", "))))</totalsRow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55EE-FB4D-4D0F-8C01-E7CDDB205D9F}">
  <dimension ref="B1:B56"/>
  <sheetViews>
    <sheetView workbookViewId="0">
      <selection activeCell="B38" sqref="B38"/>
    </sheetView>
  </sheetViews>
  <sheetFormatPr defaultRowHeight="14.5" x14ac:dyDescent="0.35"/>
  <cols>
    <col min="1" max="1" width="3" customWidth="1"/>
    <col min="2" max="2" width="172.54296875" customWidth="1"/>
  </cols>
  <sheetData>
    <row r="1" spans="2:2" ht="23.5" x14ac:dyDescent="0.55000000000000004">
      <c r="B1" s="85" t="s">
        <v>0</v>
      </c>
    </row>
    <row r="2" spans="2:2" ht="12.75" customHeight="1" x14ac:dyDescent="0.55000000000000004">
      <c r="B2" s="64"/>
    </row>
    <row r="3" spans="2:2" ht="18.5" x14ac:dyDescent="0.45">
      <c r="B3" s="83" t="s">
        <v>1</v>
      </c>
    </row>
    <row r="4" spans="2:2" ht="34.5" customHeight="1" x14ac:dyDescent="0.35">
      <c r="B4" s="10" t="s">
        <v>2</v>
      </c>
    </row>
    <row r="6" spans="2:2" s="84" customFormat="1" ht="18.5" x14ac:dyDescent="0.45">
      <c r="B6" s="83" t="s">
        <v>3</v>
      </c>
    </row>
    <row r="7" spans="2:2" x14ac:dyDescent="0.35">
      <c r="B7" s="69" t="s">
        <v>4</v>
      </c>
    </row>
    <row r="8" spans="2:2" x14ac:dyDescent="0.35">
      <c r="B8" s="76" t="s">
        <v>5</v>
      </c>
    </row>
    <row r="9" spans="2:2" x14ac:dyDescent="0.35">
      <c r="B9" s="76" t="s">
        <v>6</v>
      </c>
    </row>
    <row r="10" spans="2:2" x14ac:dyDescent="0.35">
      <c r="B10" s="77" t="s">
        <v>7</v>
      </c>
    </row>
    <row r="11" spans="2:2" x14ac:dyDescent="0.35">
      <c r="B11" s="76" t="s">
        <v>8</v>
      </c>
    </row>
    <row r="13" spans="2:2" ht="18.5" x14ac:dyDescent="0.45">
      <c r="B13" s="82" t="s">
        <v>9</v>
      </c>
    </row>
    <row r="14" spans="2:2" x14ac:dyDescent="0.35">
      <c r="B14" s="72"/>
    </row>
    <row r="15" spans="2:2" x14ac:dyDescent="0.35">
      <c r="B15" s="81" t="s">
        <v>10</v>
      </c>
    </row>
    <row r="16" spans="2:2" x14ac:dyDescent="0.35">
      <c r="B16" s="73" t="s">
        <v>11</v>
      </c>
    </row>
    <row r="17" spans="2:2" x14ac:dyDescent="0.35">
      <c r="B17" s="73" t="s">
        <v>12</v>
      </c>
    </row>
    <row r="18" spans="2:2" x14ac:dyDescent="0.35">
      <c r="B18" s="78" t="s">
        <v>13</v>
      </c>
    </row>
    <row r="19" spans="2:2" x14ac:dyDescent="0.35">
      <c r="B19" s="67" t="s">
        <v>14</v>
      </c>
    </row>
    <row r="20" spans="2:2" ht="14.25" customHeight="1" x14ac:dyDescent="0.35">
      <c r="B20" s="67" t="s">
        <v>15</v>
      </c>
    </row>
    <row r="21" spans="2:2" x14ac:dyDescent="0.35">
      <c r="B21" s="67" t="s">
        <v>16</v>
      </c>
    </row>
    <row r="22" spans="2:2" x14ac:dyDescent="0.35">
      <c r="B22" s="67" t="s">
        <v>17</v>
      </c>
    </row>
    <row r="23" spans="2:2" x14ac:dyDescent="0.35">
      <c r="B23" s="67" t="s">
        <v>18</v>
      </c>
    </row>
    <row r="24" spans="2:2" x14ac:dyDescent="0.35">
      <c r="B24" s="73" t="s">
        <v>19</v>
      </c>
    </row>
    <row r="25" spans="2:2" x14ac:dyDescent="0.35">
      <c r="B25" s="65" t="s">
        <v>20</v>
      </c>
    </row>
    <row r="26" spans="2:2" x14ac:dyDescent="0.35">
      <c r="B26" s="66" t="s">
        <v>21</v>
      </c>
    </row>
    <row r="27" spans="2:2" x14ac:dyDescent="0.35">
      <c r="B27" s="65" t="s">
        <v>22</v>
      </c>
    </row>
    <row r="28" spans="2:2" ht="29" x14ac:dyDescent="0.35">
      <c r="B28" s="66" t="s">
        <v>23</v>
      </c>
    </row>
    <row r="29" spans="2:2" x14ac:dyDescent="0.35">
      <c r="B29" s="67" t="s">
        <v>24</v>
      </c>
    </row>
    <row r="30" spans="2:2" x14ac:dyDescent="0.35">
      <c r="B30" s="65" t="s">
        <v>25</v>
      </c>
    </row>
    <row r="31" spans="2:2" x14ac:dyDescent="0.35">
      <c r="B31" s="68" t="s">
        <v>26</v>
      </c>
    </row>
    <row r="32" spans="2:2" x14ac:dyDescent="0.35">
      <c r="B32" s="68" t="s">
        <v>27</v>
      </c>
    </row>
    <row r="33" spans="2:2" x14ac:dyDescent="0.35">
      <c r="B33" s="79" t="s">
        <v>28</v>
      </c>
    </row>
    <row r="34" spans="2:2" x14ac:dyDescent="0.35">
      <c r="B34" s="65" t="s">
        <v>29</v>
      </c>
    </row>
    <row r="35" spans="2:2" x14ac:dyDescent="0.35">
      <c r="B35" s="65" t="s">
        <v>30</v>
      </c>
    </row>
    <row r="36" spans="2:2" x14ac:dyDescent="0.35">
      <c r="B36" s="63"/>
    </row>
    <row r="37" spans="2:2" ht="18.5" x14ac:dyDescent="0.45">
      <c r="B37" s="82" t="s">
        <v>31</v>
      </c>
    </row>
    <row r="38" spans="2:2" x14ac:dyDescent="0.35">
      <c r="B38" s="63"/>
    </row>
    <row r="39" spans="2:2" x14ac:dyDescent="0.35">
      <c r="B39" s="80" t="s">
        <v>32</v>
      </c>
    </row>
    <row r="40" spans="2:2" x14ac:dyDescent="0.35">
      <c r="B40" s="63" t="s">
        <v>33</v>
      </c>
    </row>
    <row r="41" spans="2:2" x14ac:dyDescent="0.35">
      <c r="B41" s="70" t="s">
        <v>34</v>
      </c>
    </row>
    <row r="42" spans="2:2" x14ac:dyDescent="0.35">
      <c r="B42" s="70" t="s">
        <v>35</v>
      </c>
    </row>
    <row r="43" spans="2:2" x14ac:dyDescent="0.35">
      <c r="B43" s="70" t="s">
        <v>36</v>
      </c>
    </row>
    <row r="44" spans="2:2" x14ac:dyDescent="0.35">
      <c r="B44" s="70" t="s">
        <v>37</v>
      </c>
    </row>
    <row r="45" spans="2:2" x14ac:dyDescent="0.35">
      <c r="B45" s="75" t="s">
        <v>38</v>
      </c>
    </row>
    <row r="46" spans="2:2" x14ac:dyDescent="0.35">
      <c r="B46" s="74" t="s">
        <v>39</v>
      </c>
    </row>
    <row r="47" spans="2:2" x14ac:dyDescent="0.35">
      <c r="B47" s="74" t="s">
        <v>40</v>
      </c>
    </row>
    <row r="48" spans="2:2" x14ac:dyDescent="0.35">
      <c r="B48" s="74" t="s">
        <v>41</v>
      </c>
    </row>
    <row r="49" spans="2:2" x14ac:dyDescent="0.35">
      <c r="B49" s="63"/>
    </row>
    <row r="50" spans="2:2" x14ac:dyDescent="0.35">
      <c r="B50" s="80" t="s">
        <v>42</v>
      </c>
    </row>
    <row r="51" spans="2:2" x14ac:dyDescent="0.35">
      <c r="B51" s="63" t="s">
        <v>43</v>
      </c>
    </row>
    <row r="52" spans="2:2" x14ac:dyDescent="0.35">
      <c r="B52" s="71" t="s">
        <v>44</v>
      </c>
    </row>
    <row r="53" spans="2:2" x14ac:dyDescent="0.35">
      <c r="B53" s="71" t="s">
        <v>45</v>
      </c>
    </row>
    <row r="54" spans="2:2" x14ac:dyDescent="0.35">
      <c r="B54" s="71" t="s">
        <v>46</v>
      </c>
    </row>
    <row r="55" spans="2:2" x14ac:dyDescent="0.35">
      <c r="B55" s="71" t="s">
        <v>47</v>
      </c>
    </row>
    <row r="56" spans="2:2" x14ac:dyDescent="0.35">
      <c r="B56" s="71"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A2B5-AD24-4B37-981B-5CA2A0CC3AE3}">
  <sheetPr>
    <tabColor rgb="FFFFFF00"/>
  </sheetPr>
  <dimension ref="B1:K40"/>
  <sheetViews>
    <sheetView topLeftCell="A19" zoomScaleNormal="100" workbookViewId="0">
      <selection activeCell="D2" sqref="D2"/>
    </sheetView>
  </sheetViews>
  <sheetFormatPr defaultRowHeight="15" customHeight="1" x14ac:dyDescent="0.35"/>
  <cols>
    <col min="1" max="1" width="8.7265625" customWidth="1"/>
    <col min="2" max="2" width="35.453125" customWidth="1"/>
    <col min="3" max="3" width="36.54296875" customWidth="1"/>
    <col min="4" max="4" width="26" customWidth="1"/>
    <col min="5" max="5" width="27.26953125" customWidth="1"/>
    <col min="6" max="6" width="29.1796875" customWidth="1"/>
    <col min="7" max="7" width="13.26953125" customWidth="1"/>
    <col min="8" max="10" width="12.81640625" customWidth="1"/>
    <col min="11" max="11" width="22.54296875" customWidth="1"/>
  </cols>
  <sheetData>
    <row r="1" spans="2:6" ht="23.5" customHeight="1" x14ac:dyDescent="0.35">
      <c r="B1" s="23" t="s">
        <v>49</v>
      </c>
    </row>
    <row r="2" spans="2:6" ht="25" x14ac:dyDescent="0.5">
      <c r="B2" s="22" t="s">
        <v>50</v>
      </c>
    </row>
    <row r="3" spans="2:6" ht="14.5" x14ac:dyDescent="0.35">
      <c r="B3" s="21" t="s">
        <v>51</v>
      </c>
    </row>
    <row r="4" spans="2:6" ht="14.5" x14ac:dyDescent="0.35">
      <c r="B4" s="21" t="s">
        <v>52</v>
      </c>
    </row>
    <row r="5" spans="2:6" ht="14.5" x14ac:dyDescent="0.35"/>
    <row r="6" spans="2:6" ht="19.5" customHeight="1" x14ac:dyDescent="0.35">
      <c r="B6" s="87" t="s">
        <v>53</v>
      </c>
      <c r="C6" s="88"/>
      <c r="D6" s="2"/>
      <c r="E6" s="89" t="s">
        <v>54</v>
      </c>
      <c r="F6" s="90"/>
    </row>
    <row r="7" spans="2:6" ht="14.5" x14ac:dyDescent="0.35">
      <c r="B7" s="11" t="s">
        <v>55</v>
      </c>
      <c r="C7" s="3"/>
      <c r="D7" s="2"/>
      <c r="E7" s="11" t="s">
        <v>56</v>
      </c>
      <c r="F7" s="3"/>
    </row>
    <row r="8" spans="2:6" ht="14.5" x14ac:dyDescent="0.35">
      <c r="B8" s="11" t="s">
        <v>57</v>
      </c>
      <c r="C8" s="3"/>
      <c r="D8" s="2"/>
      <c r="E8" s="11" t="s">
        <v>58</v>
      </c>
      <c r="F8" s="3"/>
    </row>
    <row r="9" spans="2:6" ht="14.5" x14ac:dyDescent="0.35">
      <c r="B9" s="11" t="s">
        <v>59</v>
      </c>
      <c r="C9" s="3"/>
      <c r="D9" s="2"/>
      <c r="E9" s="11" t="s">
        <v>60</v>
      </c>
      <c r="F9" s="3"/>
    </row>
    <row r="10" spans="2:6" ht="14.5" x14ac:dyDescent="0.35">
      <c r="B10" s="11" t="s">
        <v>61</v>
      </c>
      <c r="C10" s="3"/>
      <c r="D10" s="2"/>
      <c r="E10" s="12" t="s">
        <v>62</v>
      </c>
      <c r="F10" s="4"/>
    </row>
    <row r="11" spans="2:6" ht="14.5" x14ac:dyDescent="0.35">
      <c r="B11" s="11" t="s">
        <v>63</v>
      </c>
      <c r="C11" s="3"/>
      <c r="D11" s="2"/>
      <c r="E11" s="2"/>
      <c r="F11" s="5"/>
    </row>
    <row r="12" spans="2:6" ht="14.5" x14ac:dyDescent="0.35">
      <c r="B12" s="8" t="s">
        <v>64</v>
      </c>
      <c r="C12" s="9"/>
      <c r="F12" s="1"/>
    </row>
    <row r="13" spans="2:6" ht="29.15" customHeight="1" x14ac:dyDescent="0.35">
      <c r="B13" s="86" t="s">
        <v>65</v>
      </c>
      <c r="C13" s="86"/>
      <c r="D13" s="2"/>
      <c r="E13" s="2"/>
      <c r="F13" s="2"/>
    </row>
    <row r="14" spans="2:6" ht="14.5" x14ac:dyDescent="0.35">
      <c r="B14" s="92" t="s">
        <v>66</v>
      </c>
      <c r="C14" s="92"/>
      <c r="D14" s="92"/>
      <c r="E14" s="2"/>
      <c r="F14" s="2"/>
    </row>
    <row r="15" spans="2:6" ht="15" customHeight="1" x14ac:dyDescent="0.35">
      <c r="B15" s="91" t="s">
        <v>67</v>
      </c>
      <c r="C15" s="91"/>
      <c r="D15" s="91"/>
      <c r="E15" s="2"/>
      <c r="F15" s="2"/>
    </row>
    <row r="16" spans="2:6" ht="28" x14ac:dyDescent="0.35">
      <c r="B16" s="25"/>
      <c r="C16" s="26" t="s">
        <v>68</v>
      </c>
      <c r="D16" s="26" t="s">
        <v>69</v>
      </c>
      <c r="E16" s="2"/>
      <c r="F16" s="2"/>
    </row>
    <row r="17" spans="2:11" ht="14.5" x14ac:dyDescent="0.35">
      <c r="B17" s="13" t="s">
        <v>70</v>
      </c>
      <c r="C17" s="7"/>
      <c r="D17" s="7"/>
      <c r="E17" s="2"/>
      <c r="F17" s="2"/>
    </row>
    <row r="18" spans="2:11" ht="14.5" x14ac:dyDescent="0.35">
      <c r="B18" s="13" t="s">
        <v>71</v>
      </c>
      <c r="C18" s="7"/>
      <c r="D18" s="7"/>
      <c r="E18" s="2"/>
      <c r="F18" s="2"/>
    </row>
    <row r="19" spans="2:11" ht="14.5" x14ac:dyDescent="0.35">
      <c r="B19" s="13" t="s">
        <v>72</v>
      </c>
      <c r="C19" s="7"/>
      <c r="D19" s="7"/>
      <c r="E19" s="2"/>
      <c r="F19" s="2"/>
    </row>
    <row r="20" spans="2:11" ht="14.5" x14ac:dyDescent="0.35">
      <c r="B20" s="13" t="s">
        <v>73</v>
      </c>
      <c r="C20" s="7"/>
      <c r="D20" s="7"/>
      <c r="E20" s="2"/>
      <c r="F20" s="2"/>
    </row>
    <row r="21" spans="2:11" ht="14.5" x14ac:dyDescent="0.35">
      <c r="B21" s="5"/>
      <c r="C21" s="2"/>
      <c r="D21" s="2"/>
      <c r="E21" s="2"/>
      <c r="F21" s="2"/>
    </row>
    <row r="22" spans="2:11" ht="30" customHeight="1" x14ac:dyDescent="0.35">
      <c r="B22" s="97" t="s">
        <v>74</v>
      </c>
      <c r="C22" s="103"/>
      <c r="D22" s="103"/>
      <c r="E22" s="24"/>
      <c r="F22" s="2"/>
      <c r="G22" s="99"/>
      <c r="H22" s="99"/>
      <c r="I22" s="99"/>
      <c r="J22" s="99"/>
      <c r="K22" s="99"/>
    </row>
    <row r="23" spans="2:11" ht="14.5" x14ac:dyDescent="0.35">
      <c r="B23" s="100" t="s">
        <v>75</v>
      </c>
      <c r="C23" s="100"/>
      <c r="D23" s="16"/>
      <c r="E23" s="16"/>
      <c r="F23" s="16"/>
      <c r="G23" s="16"/>
      <c r="H23" s="16"/>
      <c r="I23" s="16"/>
      <c r="J23" s="16"/>
      <c r="K23" s="16"/>
    </row>
    <row r="24" spans="2:11" ht="14.5" x14ac:dyDescent="0.35">
      <c r="B24" s="101" t="s">
        <v>76</v>
      </c>
      <c r="C24" s="102"/>
      <c r="D24" s="102"/>
      <c r="E24" s="102"/>
      <c r="F24" s="102"/>
      <c r="G24" s="18"/>
      <c r="H24" s="18"/>
      <c r="I24" s="18"/>
      <c r="J24" s="18"/>
      <c r="K24" s="18"/>
    </row>
    <row r="25" spans="2:11" ht="56.5" x14ac:dyDescent="0.35">
      <c r="B25" s="14" t="s">
        <v>77</v>
      </c>
      <c r="C25" s="14" t="s">
        <v>78</v>
      </c>
      <c r="D25" s="14" t="s">
        <v>79</v>
      </c>
      <c r="E25" s="14" t="s">
        <v>80</v>
      </c>
      <c r="F25" s="15" t="s">
        <v>81</v>
      </c>
      <c r="G25" s="20" t="s">
        <v>82</v>
      </c>
      <c r="H25" s="20" t="s">
        <v>83</v>
      </c>
      <c r="I25" s="20" t="s">
        <v>84</v>
      </c>
      <c r="J25" s="20" t="s">
        <v>85</v>
      </c>
      <c r="K25" s="20" t="s">
        <v>86</v>
      </c>
    </row>
    <row r="26" spans="2:11" ht="14.5" x14ac:dyDescent="0.35">
      <c r="K26" s="27"/>
    </row>
    <row r="27" spans="2:11" ht="14.5" x14ac:dyDescent="0.35">
      <c r="K27" s="27"/>
    </row>
    <row r="28" spans="2:11" ht="14.5" x14ac:dyDescent="0.35">
      <c r="K28" s="27"/>
    </row>
    <row r="29" spans="2:11" ht="14.5" x14ac:dyDescent="0.35">
      <c r="K29" s="27"/>
    </row>
    <row r="30" spans="2:11" ht="14.5" x14ac:dyDescent="0.35">
      <c r="K30" s="27"/>
    </row>
    <row r="31" spans="2:11" ht="14.5" x14ac:dyDescent="0.35">
      <c r="K31" s="27"/>
    </row>
    <row r="32" spans="2:11" ht="14.5" x14ac:dyDescent="0.35">
      <c r="K32" s="27"/>
    </row>
    <row r="33" spans="2:11" ht="14.5" x14ac:dyDescent="0.35">
      <c r="K33" s="27"/>
    </row>
    <row r="34" spans="2:11" ht="14.5" x14ac:dyDescent="0.35">
      <c r="K34" s="27"/>
    </row>
    <row r="35" spans="2:11" ht="14.5" x14ac:dyDescent="0.35">
      <c r="K35" s="27"/>
    </row>
    <row r="37" spans="2:11" ht="14.5" x14ac:dyDescent="0.35">
      <c r="B37" s="97" t="s">
        <v>87</v>
      </c>
      <c r="C37" s="98"/>
      <c r="D37" s="98"/>
      <c r="E37" s="98"/>
    </row>
    <row r="38" spans="2:11" ht="14.5" x14ac:dyDescent="0.35">
      <c r="B38" s="95" t="s">
        <v>88</v>
      </c>
      <c r="C38" s="96"/>
      <c r="D38" s="96"/>
      <c r="E38" s="96"/>
    </row>
    <row r="39" spans="2:11" ht="32.5" customHeight="1" x14ac:dyDescent="0.35">
      <c r="B39" s="93" t="s">
        <v>89</v>
      </c>
      <c r="C39" s="94"/>
      <c r="D39" s="94"/>
      <c r="E39" s="94"/>
    </row>
    <row r="40" spans="2:11" ht="14.5" x14ac:dyDescent="0.35">
      <c r="B40" s="14" t="s">
        <v>90</v>
      </c>
      <c r="C40" s="14" t="s">
        <v>91</v>
      </c>
      <c r="D40" s="14" t="s">
        <v>92</v>
      </c>
      <c r="E40" s="14" t="s">
        <v>93</v>
      </c>
    </row>
  </sheetData>
  <mergeCells count="12">
    <mergeCell ref="B39:E39"/>
    <mergeCell ref="B38:E38"/>
    <mergeCell ref="B37:E37"/>
    <mergeCell ref="G22:K22"/>
    <mergeCell ref="B23:C23"/>
    <mergeCell ref="B24:F24"/>
    <mergeCell ref="B22:D22"/>
    <mergeCell ref="B13:C13"/>
    <mergeCell ref="B6:C6"/>
    <mergeCell ref="E6:F6"/>
    <mergeCell ref="B15:D15"/>
    <mergeCell ref="B14:D14"/>
  </mergeCells>
  <dataValidations count="4">
    <dataValidation type="list" allowBlank="1" showInputMessage="1" showErrorMessage="1" sqref="K26:K35" xr:uid="{63A4CF98-42A5-4EAC-9A2B-D5506BA8B26F}">
      <formula1>"Black / African American, Hispanic / Latino, Asian, Hawaiian / Pacific Islander, Native American, White, Other"</formula1>
    </dataValidation>
    <dataValidation type="list" allowBlank="1" showInputMessage="1" showErrorMessage="1" sqref="J26:J35" xr:uid="{5C527807-F17F-46E1-BACD-620DAE8E72E2}">
      <formula1>"M, F"</formula1>
    </dataValidation>
    <dataValidation type="list" allowBlank="1" showInputMessage="1" showErrorMessage="1" sqref="F26:F35" xr:uid="{595ADE69-B3F9-4575-9CF2-FAB378C38AE8}">
      <formula1>"Retained 0-6 months, Retained 6 months-1 year,  Retained 1-2 years, Retained 2-3 years, Retained 3+ years"</formula1>
    </dataValidation>
    <dataValidation type="list" allowBlank="1" showInputMessage="1" showErrorMessage="1" sqref="G26:H35" xr:uid="{B058C59E-E232-4747-9E6A-775850CF8873}">
      <formula1>"Yes, No"</formula1>
    </dataValidation>
  </dataValidation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AF70-8D51-474C-95A5-4FBF745A5FE0}">
  <dimension ref="B1:K49"/>
  <sheetViews>
    <sheetView workbookViewId="0">
      <selection activeCell="D7" sqref="D7"/>
    </sheetView>
  </sheetViews>
  <sheetFormatPr defaultRowHeight="15" customHeight="1" x14ac:dyDescent="0.35"/>
  <cols>
    <col min="1" max="1" width="8.7265625" customWidth="1"/>
    <col min="2" max="2" width="34" customWidth="1"/>
    <col min="3" max="3" width="37.453125" customWidth="1"/>
    <col min="4" max="4" width="35.7265625" customWidth="1"/>
    <col min="5" max="5" width="27.7265625" customWidth="1"/>
    <col min="6" max="6" width="24.1796875" customWidth="1"/>
    <col min="7" max="7" width="20.81640625" customWidth="1"/>
    <col min="8" max="8" width="10.26953125" customWidth="1"/>
    <col min="11" max="11" width="21.54296875" customWidth="1"/>
  </cols>
  <sheetData>
    <row r="1" spans="2:7" ht="20.25" customHeight="1" x14ac:dyDescent="0.35">
      <c r="B1" s="23" t="s">
        <v>49</v>
      </c>
      <c r="C1" s="62" t="s">
        <v>94</v>
      </c>
    </row>
    <row r="2" spans="2:7" ht="25" x14ac:dyDescent="0.5">
      <c r="B2" s="22" t="s">
        <v>50</v>
      </c>
    </row>
    <row r="3" spans="2:7" ht="14.5" x14ac:dyDescent="0.35">
      <c r="B3" s="21" t="s">
        <v>51</v>
      </c>
    </row>
    <row r="4" spans="2:7" ht="14.5" x14ac:dyDescent="0.35">
      <c r="B4" s="21" t="s">
        <v>52</v>
      </c>
    </row>
    <row r="5" spans="2:7" ht="14.5" x14ac:dyDescent="0.35"/>
    <row r="6" spans="2:7" ht="19.5" customHeight="1" x14ac:dyDescent="0.35">
      <c r="B6" s="87" t="s">
        <v>53</v>
      </c>
      <c r="C6" s="88"/>
      <c r="D6" s="2"/>
      <c r="E6" s="89" t="s">
        <v>54</v>
      </c>
      <c r="F6" s="90"/>
    </row>
    <row r="7" spans="2:7" ht="14.5" customHeight="1" x14ac:dyDescent="0.35">
      <c r="B7" s="11" t="s">
        <v>55</v>
      </c>
      <c r="C7" s="3" t="s">
        <v>95</v>
      </c>
      <c r="D7" s="2"/>
      <c r="E7" s="11" t="s">
        <v>56</v>
      </c>
      <c r="F7" s="3"/>
    </row>
    <row r="8" spans="2:7" ht="14.5" customHeight="1" x14ac:dyDescent="0.35">
      <c r="B8" s="11" t="s">
        <v>57</v>
      </c>
      <c r="C8" s="3" t="s">
        <v>96</v>
      </c>
      <c r="D8" s="2"/>
      <c r="E8" s="11" t="s">
        <v>58</v>
      </c>
      <c r="F8" s="3"/>
    </row>
    <row r="9" spans="2:7" ht="14.5" x14ac:dyDescent="0.35">
      <c r="B9" s="11" t="s">
        <v>59</v>
      </c>
      <c r="C9" s="3" t="s">
        <v>97</v>
      </c>
      <c r="D9" s="2"/>
      <c r="E9" s="11" t="s">
        <v>60</v>
      </c>
      <c r="F9" s="3"/>
    </row>
    <row r="10" spans="2:7" ht="18" customHeight="1" x14ac:dyDescent="0.35">
      <c r="B10" s="11" t="s">
        <v>61</v>
      </c>
      <c r="C10" s="41" t="s">
        <v>98</v>
      </c>
      <c r="D10" s="2"/>
      <c r="E10" s="12" t="s">
        <v>62</v>
      </c>
      <c r="F10" s="4"/>
    </row>
    <row r="11" spans="2:7" ht="14.5" customHeight="1" x14ac:dyDescent="0.35">
      <c r="B11" s="11" t="s">
        <v>63</v>
      </c>
      <c r="C11" s="3"/>
      <c r="D11" s="2"/>
      <c r="E11" s="2"/>
      <c r="F11" s="5"/>
      <c r="G11" s="6"/>
    </row>
    <row r="12" spans="2:7" ht="14.5" x14ac:dyDescent="0.35">
      <c r="B12" s="8" t="s">
        <v>64</v>
      </c>
      <c r="C12" s="42" t="s">
        <v>99</v>
      </c>
      <c r="F12" s="1"/>
    </row>
    <row r="13" spans="2:7" ht="29.15" customHeight="1" x14ac:dyDescent="0.35">
      <c r="B13" s="86" t="s">
        <v>65</v>
      </c>
      <c r="C13" s="86"/>
      <c r="D13" s="2"/>
      <c r="E13" s="2"/>
      <c r="F13" s="2"/>
      <c r="G13" s="2"/>
    </row>
    <row r="14" spans="2:7" ht="14.5" customHeight="1" x14ac:dyDescent="0.35">
      <c r="B14" s="92" t="s">
        <v>66</v>
      </c>
      <c r="C14" s="92"/>
      <c r="D14" s="92"/>
      <c r="E14" s="2"/>
      <c r="F14" s="2"/>
      <c r="G14" s="2"/>
    </row>
    <row r="15" spans="2:7" ht="14.5" customHeight="1" x14ac:dyDescent="0.35">
      <c r="B15" s="91" t="s">
        <v>67</v>
      </c>
      <c r="C15" s="91"/>
      <c r="D15" s="91"/>
      <c r="E15" s="2"/>
      <c r="F15" s="2"/>
      <c r="G15" s="2"/>
    </row>
    <row r="16" spans="2:7" ht="38.25" customHeight="1" x14ac:dyDescent="0.35">
      <c r="B16" s="25"/>
      <c r="C16" s="26" t="s">
        <v>68</v>
      </c>
      <c r="D16" s="26" t="s">
        <v>69</v>
      </c>
      <c r="E16" s="2"/>
      <c r="F16" s="2"/>
      <c r="G16" s="2"/>
    </row>
    <row r="17" spans="2:11" ht="14.5" customHeight="1" x14ac:dyDescent="0.35">
      <c r="B17" s="13" t="s">
        <v>70</v>
      </c>
      <c r="C17" s="7">
        <v>45</v>
      </c>
      <c r="D17" s="7">
        <v>24</v>
      </c>
      <c r="E17" s="2"/>
      <c r="F17" s="2"/>
      <c r="G17" s="2"/>
    </row>
    <row r="18" spans="2:11" ht="14.5" customHeight="1" x14ac:dyDescent="0.35">
      <c r="B18" s="13" t="s">
        <v>71</v>
      </c>
      <c r="C18" s="7">
        <v>30</v>
      </c>
      <c r="D18" s="7">
        <v>20</v>
      </c>
      <c r="E18" s="2"/>
      <c r="F18" s="2"/>
      <c r="G18" s="2"/>
    </row>
    <row r="19" spans="2:11" ht="14.5" customHeight="1" x14ac:dyDescent="0.35">
      <c r="B19" s="13" t="s">
        <v>72</v>
      </c>
      <c r="C19" s="7">
        <v>20</v>
      </c>
      <c r="D19" s="7">
        <v>15</v>
      </c>
      <c r="E19" s="2"/>
      <c r="F19" s="2"/>
      <c r="G19" s="2"/>
    </row>
    <row r="20" spans="2:11" ht="14.5" customHeight="1" x14ac:dyDescent="0.35">
      <c r="B20" s="13" t="s">
        <v>73</v>
      </c>
      <c r="C20" s="7">
        <v>10</v>
      </c>
      <c r="D20" s="7">
        <v>8</v>
      </c>
      <c r="E20" s="2"/>
      <c r="F20" s="2"/>
      <c r="G20" s="2"/>
    </row>
    <row r="21" spans="2:11" ht="14.5" customHeight="1" x14ac:dyDescent="0.35">
      <c r="B21" s="5"/>
      <c r="C21" s="2"/>
      <c r="D21" s="2"/>
      <c r="E21" s="2"/>
      <c r="F21" s="2"/>
    </row>
    <row r="22" spans="2:11" ht="14.5" customHeight="1" x14ac:dyDescent="0.35">
      <c r="B22" s="5"/>
      <c r="C22" s="2"/>
      <c r="D22" s="2"/>
      <c r="E22" s="2"/>
      <c r="F22" s="2"/>
    </row>
    <row r="23" spans="2:11" ht="14.5" customHeight="1" x14ac:dyDescent="0.35">
      <c r="B23" s="100" t="s">
        <v>75</v>
      </c>
      <c r="C23" s="100"/>
      <c r="D23" s="16"/>
      <c r="E23" s="16"/>
      <c r="F23" s="16"/>
      <c r="G23" s="17"/>
      <c r="H23" s="16"/>
      <c r="I23" s="16"/>
      <c r="J23" s="16"/>
      <c r="K23" s="16"/>
    </row>
    <row r="24" spans="2:11" ht="14.5" customHeight="1" x14ac:dyDescent="0.35">
      <c r="B24" s="101" t="s">
        <v>76</v>
      </c>
      <c r="C24" s="102"/>
      <c r="D24" s="102"/>
      <c r="E24" s="102"/>
      <c r="F24" s="102"/>
      <c r="G24" s="19"/>
      <c r="H24" s="18"/>
      <c r="I24" s="18"/>
      <c r="J24" s="18"/>
      <c r="K24" s="18"/>
    </row>
    <row r="25" spans="2:11" ht="42.5" x14ac:dyDescent="0.35">
      <c r="B25" s="14" t="s">
        <v>77</v>
      </c>
      <c r="C25" s="14" t="s">
        <v>78</v>
      </c>
      <c r="D25" s="14" t="s">
        <v>79</v>
      </c>
      <c r="E25" s="14" t="s">
        <v>80</v>
      </c>
      <c r="F25" s="15" t="s">
        <v>81</v>
      </c>
      <c r="G25" s="20" t="s">
        <v>100</v>
      </c>
      <c r="H25" s="20" t="s">
        <v>83</v>
      </c>
      <c r="I25" s="20" t="s">
        <v>84</v>
      </c>
      <c r="J25" s="20" t="s">
        <v>85</v>
      </c>
      <c r="K25" s="20" t="s">
        <v>86</v>
      </c>
    </row>
    <row r="26" spans="2:11" ht="14.5" x14ac:dyDescent="0.35">
      <c r="D26" s="61">
        <v>16</v>
      </c>
      <c r="E26">
        <v>20</v>
      </c>
      <c r="G26" t="s">
        <v>101</v>
      </c>
      <c r="H26" t="s">
        <v>101</v>
      </c>
      <c r="I26">
        <v>12345</v>
      </c>
      <c r="J26" t="s">
        <v>102</v>
      </c>
      <c r="K26" s="27" t="s">
        <v>103</v>
      </c>
    </row>
    <row r="27" spans="2:11" ht="14.5" x14ac:dyDescent="0.35">
      <c r="D27" s="61">
        <v>18</v>
      </c>
      <c r="E27">
        <v>20</v>
      </c>
      <c r="G27" t="s">
        <v>101</v>
      </c>
      <c r="I27">
        <v>12346</v>
      </c>
      <c r="J27" t="s">
        <v>102</v>
      </c>
      <c r="K27" s="27" t="s">
        <v>103</v>
      </c>
    </row>
    <row r="28" spans="2:11" ht="14.5" x14ac:dyDescent="0.35">
      <c r="D28" s="61">
        <v>16</v>
      </c>
      <c r="E28">
        <v>20</v>
      </c>
      <c r="G28" t="s">
        <v>101</v>
      </c>
      <c r="I28">
        <v>12347</v>
      </c>
      <c r="J28" t="s">
        <v>104</v>
      </c>
      <c r="K28" s="27" t="s">
        <v>105</v>
      </c>
    </row>
    <row r="29" spans="2:11" ht="14.5" x14ac:dyDescent="0.35">
      <c r="D29" s="61">
        <v>17</v>
      </c>
      <c r="E29">
        <v>20</v>
      </c>
      <c r="G29" t="s">
        <v>106</v>
      </c>
      <c r="I29">
        <v>12348</v>
      </c>
      <c r="J29" t="s">
        <v>102</v>
      </c>
      <c r="K29" s="27" t="s">
        <v>107</v>
      </c>
    </row>
    <row r="30" spans="2:11" ht="14.5" x14ac:dyDescent="0.35">
      <c r="D30" s="61">
        <v>15</v>
      </c>
      <c r="E30">
        <v>20</v>
      </c>
      <c r="G30" t="s">
        <v>106</v>
      </c>
      <c r="I30">
        <v>12349</v>
      </c>
      <c r="J30" t="s">
        <v>104</v>
      </c>
      <c r="K30" s="27" t="s">
        <v>108</v>
      </c>
    </row>
    <row r="31" spans="2:11" ht="14.5" x14ac:dyDescent="0.35">
      <c r="D31" s="61">
        <v>15</v>
      </c>
      <c r="E31">
        <v>20</v>
      </c>
      <c r="G31" t="s">
        <v>106</v>
      </c>
      <c r="H31" t="s">
        <v>101</v>
      </c>
      <c r="I31">
        <v>12350</v>
      </c>
      <c r="J31" t="s">
        <v>102</v>
      </c>
      <c r="K31" s="27" t="s">
        <v>107</v>
      </c>
    </row>
    <row r="32" spans="2:11" ht="14.5" x14ac:dyDescent="0.35">
      <c r="D32" s="61">
        <v>14</v>
      </c>
      <c r="E32">
        <v>30</v>
      </c>
      <c r="G32" t="s">
        <v>106</v>
      </c>
      <c r="I32">
        <v>12345</v>
      </c>
      <c r="J32" t="s">
        <v>102</v>
      </c>
      <c r="K32" s="27" t="s">
        <v>109</v>
      </c>
    </row>
    <row r="33" spans="2:11" ht="14.5" x14ac:dyDescent="0.35">
      <c r="D33" s="61">
        <v>13</v>
      </c>
      <c r="E33">
        <v>30</v>
      </c>
      <c r="G33" t="s">
        <v>106</v>
      </c>
      <c r="I33">
        <v>12346</v>
      </c>
      <c r="J33" t="s">
        <v>102</v>
      </c>
      <c r="K33" s="27" t="s">
        <v>110</v>
      </c>
    </row>
    <row r="34" spans="2:11" ht="14.5" x14ac:dyDescent="0.35">
      <c r="D34" s="61"/>
      <c r="K34" s="27"/>
    </row>
    <row r="35" spans="2:11" ht="14.5" x14ac:dyDescent="0.35">
      <c r="D35" s="61"/>
      <c r="K35" s="27"/>
    </row>
    <row r="36" spans="2:11" ht="14.5" x14ac:dyDescent="0.35"/>
    <row r="37" spans="2:11" ht="14.5" x14ac:dyDescent="0.35">
      <c r="B37" s="97"/>
      <c r="C37" s="98"/>
      <c r="D37" s="98"/>
      <c r="E37" s="98"/>
    </row>
    <row r="38" spans="2:11" ht="14.5" x14ac:dyDescent="0.35">
      <c r="B38" s="95" t="s">
        <v>88</v>
      </c>
      <c r="C38" s="96"/>
      <c r="D38" s="96"/>
      <c r="E38" s="96"/>
    </row>
    <row r="39" spans="2:11" ht="14.5" x14ac:dyDescent="0.35">
      <c r="B39" s="93" t="s">
        <v>89</v>
      </c>
      <c r="C39" s="94"/>
      <c r="D39" s="94"/>
      <c r="E39" s="94"/>
    </row>
    <row r="40" spans="2:11" s="10" customFormat="1" ht="14.5" x14ac:dyDescent="0.35">
      <c r="B40" s="15" t="s">
        <v>90</v>
      </c>
      <c r="C40" s="15" t="s">
        <v>91</v>
      </c>
      <c r="D40" s="15" t="s">
        <v>92</v>
      </c>
      <c r="E40" s="15" t="s">
        <v>93</v>
      </c>
    </row>
    <row r="41" spans="2:11" ht="14.5" x14ac:dyDescent="0.35"/>
    <row r="42" spans="2:11" ht="14.5" x14ac:dyDescent="0.35"/>
    <row r="43" spans="2:11" ht="14.5" x14ac:dyDescent="0.35"/>
    <row r="44" spans="2:11" ht="14.5" x14ac:dyDescent="0.35"/>
    <row r="45" spans="2:11" ht="14.5" x14ac:dyDescent="0.35"/>
    <row r="46" spans="2:11" ht="14.5" x14ac:dyDescent="0.35"/>
    <row r="47" spans="2:11" ht="14.5" x14ac:dyDescent="0.35"/>
    <row r="48" spans="2:11" ht="14.5" x14ac:dyDescent="0.35"/>
    <row r="49" ht="14.5" x14ac:dyDescent="0.35"/>
  </sheetData>
  <mergeCells count="10">
    <mergeCell ref="B6:C6"/>
    <mergeCell ref="B13:C13"/>
    <mergeCell ref="E6:F6"/>
    <mergeCell ref="B38:E38"/>
    <mergeCell ref="B39:E39"/>
    <mergeCell ref="B14:D14"/>
    <mergeCell ref="B15:D15"/>
    <mergeCell ref="B23:C23"/>
    <mergeCell ref="B24:F24"/>
    <mergeCell ref="B37:E37"/>
  </mergeCells>
  <dataValidations count="5">
    <dataValidation type="list" allowBlank="1" showInputMessage="1" showErrorMessage="1" sqref="J26:J35" xr:uid="{A53FE50F-0C4A-4A1A-94B0-C956DC215599}">
      <formula1>"M, F"</formula1>
    </dataValidation>
    <dataValidation type="list" allowBlank="1" showInputMessage="1" showErrorMessage="1" sqref="K26:K35" xr:uid="{C3C0A792-A133-42FA-A392-96D2E2E06569}">
      <formula1>"Black / African American, Hispanic / Latino, Asian, Hawaiian / Pacific Islander, Native American, White, Other"</formula1>
    </dataValidation>
    <dataValidation type="list" allowBlank="1" showInputMessage="1" showErrorMessage="1" sqref="F26:F35" xr:uid="{640B8948-D19A-4D4D-B2F3-B0FBBF527306}">
      <formula1>"Retained 0-6 months, Retained 6 months-1 year,  Retained 1-2 years, Retained 2-3 years, Retained 3+ years"</formula1>
    </dataValidation>
    <dataValidation type="list" allowBlank="1" showInputMessage="1" showErrorMessage="1" sqref="G26:H35" xr:uid="{A5F8A042-716D-4B99-B5B9-BD5F12242661}">
      <formula1>"Yes, No"</formula1>
    </dataValidation>
    <dataValidation type="list" allowBlank="1" showInputMessage="1" showErrorMessage="1" sqref="C10" xr:uid="{E5BE8016-1C0B-4ABF-A73C-939C01D10CFF}">
      <formula1>"Jan-Mar 2026, Apr-Jun 2026, Jul-Sep 2026, Oct-Dec 2026, Jan-Mar 2027, Apr-Jun 2027, Jul-Sep 2027, Oct-Dec 2027"</formula1>
    </dataValidation>
  </dataValidations>
  <pageMargins left="0.7" right="0.7" top="0.75" bottom="0.75" header="0.3" footer="0.3"/>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5DB7-6BB7-4D8E-BB59-785E6A4E5549}">
  <dimension ref="B1:K49"/>
  <sheetViews>
    <sheetView workbookViewId="0">
      <selection activeCell="D13" sqref="D13"/>
    </sheetView>
  </sheetViews>
  <sheetFormatPr defaultRowHeight="15" customHeight="1" x14ac:dyDescent="0.35"/>
  <cols>
    <col min="1" max="1" width="8.7265625" customWidth="1"/>
    <col min="2" max="2" width="34" customWidth="1"/>
    <col min="3" max="3" width="37.453125" customWidth="1"/>
    <col min="4" max="4" width="35.7265625" customWidth="1"/>
    <col min="5" max="5" width="27.7265625" customWidth="1"/>
    <col min="6" max="6" width="24.1796875" customWidth="1"/>
    <col min="7" max="7" width="20.54296875" customWidth="1"/>
    <col min="8" max="8" width="10.81640625" customWidth="1"/>
    <col min="11" max="11" width="23.54296875" customWidth="1"/>
  </cols>
  <sheetData>
    <row r="1" spans="2:7" ht="20.25" customHeight="1" x14ac:dyDescent="0.35">
      <c r="B1" s="23" t="s">
        <v>49</v>
      </c>
      <c r="C1" s="62" t="s">
        <v>94</v>
      </c>
    </row>
    <row r="2" spans="2:7" ht="25" x14ac:dyDescent="0.5">
      <c r="B2" s="22" t="s">
        <v>50</v>
      </c>
    </row>
    <row r="3" spans="2:7" ht="14.5" x14ac:dyDescent="0.35">
      <c r="B3" s="21" t="s">
        <v>51</v>
      </c>
    </row>
    <row r="4" spans="2:7" ht="14.5" x14ac:dyDescent="0.35">
      <c r="B4" s="21" t="s">
        <v>52</v>
      </c>
    </row>
    <row r="5" spans="2:7" ht="14.5" x14ac:dyDescent="0.35"/>
    <row r="6" spans="2:7" ht="19.5" customHeight="1" x14ac:dyDescent="0.35">
      <c r="B6" s="87" t="s">
        <v>53</v>
      </c>
      <c r="C6" s="88"/>
      <c r="D6" s="2"/>
      <c r="E6" s="89" t="s">
        <v>54</v>
      </c>
      <c r="F6" s="90"/>
    </row>
    <row r="7" spans="2:7" ht="14.5" customHeight="1" x14ac:dyDescent="0.35">
      <c r="B7" s="11" t="s">
        <v>55</v>
      </c>
      <c r="C7" s="3" t="s">
        <v>111</v>
      </c>
      <c r="D7" s="2"/>
      <c r="E7" s="11" t="s">
        <v>56</v>
      </c>
      <c r="F7" s="3"/>
    </row>
    <row r="8" spans="2:7" ht="14.5" customHeight="1" x14ac:dyDescent="0.35">
      <c r="B8" s="11" t="s">
        <v>57</v>
      </c>
      <c r="C8" s="28" t="s">
        <v>112</v>
      </c>
      <c r="D8" s="2"/>
      <c r="E8" s="11" t="s">
        <v>58</v>
      </c>
      <c r="F8" s="3"/>
    </row>
    <row r="9" spans="2:7" ht="14.5" x14ac:dyDescent="0.35">
      <c r="B9" s="11" t="s">
        <v>59</v>
      </c>
      <c r="C9" s="3" t="s">
        <v>113</v>
      </c>
      <c r="D9" s="2"/>
      <c r="E9" s="11" t="s">
        <v>60</v>
      </c>
      <c r="F9" s="3"/>
    </row>
    <row r="10" spans="2:7" ht="18" customHeight="1" x14ac:dyDescent="0.35">
      <c r="B10" s="11" t="s">
        <v>61</v>
      </c>
      <c r="C10" s="41" t="s">
        <v>98</v>
      </c>
      <c r="D10" s="2"/>
      <c r="E10" s="12" t="s">
        <v>62</v>
      </c>
      <c r="F10" s="4"/>
    </row>
    <row r="11" spans="2:7" ht="14.5" customHeight="1" x14ac:dyDescent="0.35">
      <c r="B11" s="11" t="s">
        <v>63</v>
      </c>
      <c r="C11" s="3"/>
      <c r="D11" s="2"/>
      <c r="E11" s="2"/>
      <c r="F11" s="5"/>
      <c r="G11" s="6"/>
    </row>
    <row r="12" spans="2:7" ht="14.5" x14ac:dyDescent="0.35">
      <c r="B12" s="8" t="s">
        <v>64</v>
      </c>
      <c r="C12" s="42" t="s">
        <v>114</v>
      </c>
      <c r="F12" s="1"/>
    </row>
    <row r="13" spans="2:7" ht="29.15" customHeight="1" x14ac:dyDescent="0.35">
      <c r="B13" s="86" t="s">
        <v>65</v>
      </c>
      <c r="C13" s="86"/>
      <c r="D13" s="2"/>
      <c r="E13" s="2"/>
      <c r="F13" s="2"/>
      <c r="G13" s="2"/>
    </row>
    <row r="14" spans="2:7" ht="14.5" customHeight="1" x14ac:dyDescent="0.35">
      <c r="B14" s="92" t="s">
        <v>66</v>
      </c>
      <c r="C14" s="92"/>
      <c r="D14" s="92"/>
      <c r="E14" s="2"/>
      <c r="F14" s="2"/>
      <c r="G14" s="2"/>
    </row>
    <row r="15" spans="2:7" ht="14.5" customHeight="1" x14ac:dyDescent="0.35">
      <c r="B15" s="91" t="s">
        <v>67</v>
      </c>
      <c r="C15" s="91"/>
      <c r="D15" s="91"/>
      <c r="E15" s="2"/>
      <c r="F15" s="2"/>
      <c r="G15" s="2"/>
    </row>
    <row r="16" spans="2:7" ht="38.25" customHeight="1" x14ac:dyDescent="0.35">
      <c r="B16" s="25"/>
      <c r="C16" s="26" t="s">
        <v>68</v>
      </c>
      <c r="D16" s="26" t="s">
        <v>69</v>
      </c>
      <c r="E16" s="2"/>
      <c r="F16" s="2"/>
      <c r="G16" s="2"/>
    </row>
    <row r="17" spans="2:11" ht="14.5" customHeight="1" x14ac:dyDescent="0.35">
      <c r="B17" s="13" t="s">
        <v>70</v>
      </c>
      <c r="C17" s="7">
        <v>100</v>
      </c>
      <c r="D17" s="7">
        <v>20</v>
      </c>
      <c r="E17" s="2"/>
      <c r="F17" s="2"/>
      <c r="G17" s="2"/>
    </row>
    <row r="18" spans="2:11" ht="14.5" customHeight="1" x14ac:dyDescent="0.35">
      <c r="B18" s="13" t="s">
        <v>71</v>
      </c>
      <c r="C18" s="7">
        <v>80</v>
      </c>
      <c r="D18" s="7">
        <v>15</v>
      </c>
      <c r="E18" s="2"/>
      <c r="F18" s="2"/>
      <c r="G18" s="2"/>
    </row>
    <row r="19" spans="2:11" ht="14.5" customHeight="1" x14ac:dyDescent="0.35">
      <c r="B19" s="13" t="s">
        <v>72</v>
      </c>
      <c r="C19" s="7">
        <v>75</v>
      </c>
      <c r="D19" s="7">
        <v>13</v>
      </c>
      <c r="E19" s="2"/>
      <c r="F19" s="2"/>
      <c r="G19" s="2"/>
    </row>
    <row r="20" spans="2:11" ht="14.5" customHeight="1" x14ac:dyDescent="0.35">
      <c r="B20" s="13" t="s">
        <v>73</v>
      </c>
      <c r="C20" s="7">
        <v>50</v>
      </c>
      <c r="D20" s="7">
        <v>10</v>
      </c>
      <c r="E20" s="2"/>
      <c r="F20" s="2"/>
      <c r="G20" s="2"/>
    </row>
    <row r="21" spans="2:11" ht="14.5" customHeight="1" x14ac:dyDescent="0.35">
      <c r="B21" s="5"/>
      <c r="C21" s="2"/>
      <c r="D21" s="2"/>
      <c r="E21" s="2"/>
      <c r="F21" s="2"/>
    </row>
    <row r="22" spans="2:11" ht="14.5" customHeight="1" x14ac:dyDescent="0.35">
      <c r="B22" s="5"/>
      <c r="C22" s="2"/>
      <c r="D22" s="2"/>
      <c r="E22" s="2"/>
      <c r="F22" s="2"/>
    </row>
    <row r="23" spans="2:11" ht="14.5" customHeight="1" x14ac:dyDescent="0.35">
      <c r="B23" s="100" t="s">
        <v>75</v>
      </c>
      <c r="C23" s="100"/>
      <c r="D23" s="16"/>
      <c r="E23" s="16"/>
      <c r="F23" s="16"/>
      <c r="G23" s="17"/>
      <c r="H23" s="16"/>
      <c r="I23" s="16"/>
      <c r="J23" s="16"/>
      <c r="K23" s="16"/>
    </row>
    <row r="24" spans="2:11" ht="14.5" customHeight="1" x14ac:dyDescent="0.35">
      <c r="B24" s="101" t="s">
        <v>76</v>
      </c>
      <c r="C24" s="102"/>
      <c r="D24" s="102"/>
      <c r="E24" s="102"/>
      <c r="F24" s="102"/>
      <c r="G24" s="19"/>
      <c r="H24" s="18"/>
      <c r="I24" s="18"/>
      <c r="J24" s="18"/>
      <c r="K24" s="18"/>
    </row>
    <row r="25" spans="2:11" ht="42.5" x14ac:dyDescent="0.35">
      <c r="B25" s="14" t="s">
        <v>77</v>
      </c>
      <c r="C25" s="14" t="s">
        <v>78</v>
      </c>
      <c r="D25" s="14" t="s">
        <v>79</v>
      </c>
      <c r="E25" s="14" t="s">
        <v>80</v>
      </c>
      <c r="F25" s="15" t="s">
        <v>81</v>
      </c>
      <c r="G25" s="20" t="s">
        <v>100</v>
      </c>
      <c r="H25" s="20" t="s">
        <v>83</v>
      </c>
      <c r="I25" s="20" t="s">
        <v>84</v>
      </c>
      <c r="J25" s="20" t="s">
        <v>85</v>
      </c>
      <c r="K25" s="20" t="s">
        <v>86</v>
      </c>
    </row>
    <row r="26" spans="2:11" ht="14.5" x14ac:dyDescent="0.35">
      <c r="D26" s="61">
        <v>20</v>
      </c>
      <c r="E26">
        <v>30</v>
      </c>
      <c r="G26" t="s">
        <v>101</v>
      </c>
      <c r="H26" t="s">
        <v>101</v>
      </c>
      <c r="I26">
        <v>10105</v>
      </c>
      <c r="J26" t="s">
        <v>102</v>
      </c>
      <c r="K26" s="27" t="s">
        <v>105</v>
      </c>
    </row>
    <row r="27" spans="2:11" ht="14.5" x14ac:dyDescent="0.35">
      <c r="D27" s="61">
        <v>18</v>
      </c>
      <c r="E27">
        <v>30</v>
      </c>
      <c r="G27" t="s">
        <v>101</v>
      </c>
      <c r="H27" t="s">
        <v>106</v>
      </c>
      <c r="I27">
        <v>10106</v>
      </c>
      <c r="J27" t="s">
        <v>102</v>
      </c>
      <c r="K27" s="27" t="s">
        <v>103</v>
      </c>
    </row>
    <row r="28" spans="2:11" ht="14.5" x14ac:dyDescent="0.35">
      <c r="D28" s="61">
        <v>16</v>
      </c>
      <c r="E28">
        <v>30</v>
      </c>
      <c r="G28" t="s">
        <v>101</v>
      </c>
      <c r="H28" t="s">
        <v>101</v>
      </c>
      <c r="I28">
        <v>10107</v>
      </c>
      <c r="J28" t="s">
        <v>104</v>
      </c>
      <c r="K28" s="27" t="s">
        <v>107</v>
      </c>
    </row>
    <row r="29" spans="2:11" ht="14.5" x14ac:dyDescent="0.35">
      <c r="D29" s="61">
        <v>17</v>
      </c>
      <c r="E29">
        <v>40</v>
      </c>
      <c r="G29" t="s">
        <v>101</v>
      </c>
      <c r="H29" t="s">
        <v>101</v>
      </c>
      <c r="I29">
        <v>10108</v>
      </c>
      <c r="J29" t="s">
        <v>102</v>
      </c>
      <c r="K29" s="27" t="s">
        <v>110</v>
      </c>
    </row>
    <row r="30" spans="2:11" ht="14.5" x14ac:dyDescent="0.35">
      <c r="D30" s="61">
        <v>15</v>
      </c>
      <c r="E30">
        <v>40</v>
      </c>
      <c r="G30" t="s">
        <v>101</v>
      </c>
      <c r="H30" t="s">
        <v>101</v>
      </c>
      <c r="I30">
        <v>10109</v>
      </c>
      <c r="J30" t="s">
        <v>104</v>
      </c>
      <c r="K30" s="27" t="s">
        <v>108</v>
      </c>
    </row>
    <row r="31" spans="2:11" ht="14.5" x14ac:dyDescent="0.35">
      <c r="D31" s="61">
        <v>15</v>
      </c>
      <c r="E31">
        <v>35</v>
      </c>
      <c r="G31" t="s">
        <v>101</v>
      </c>
      <c r="H31" t="s">
        <v>101</v>
      </c>
      <c r="I31">
        <v>10105</v>
      </c>
      <c r="J31" t="s">
        <v>102</v>
      </c>
      <c r="K31" s="27" t="s">
        <v>110</v>
      </c>
    </row>
    <row r="32" spans="2:11" ht="14.5" x14ac:dyDescent="0.35">
      <c r="D32" s="61">
        <v>14</v>
      </c>
      <c r="E32">
        <v>35</v>
      </c>
      <c r="G32" t="s">
        <v>101</v>
      </c>
      <c r="H32" t="s">
        <v>106</v>
      </c>
      <c r="I32">
        <v>10106</v>
      </c>
      <c r="J32" t="s">
        <v>102</v>
      </c>
      <c r="K32" s="27" t="s">
        <v>107</v>
      </c>
    </row>
    <row r="33" spans="2:11" ht="14.5" x14ac:dyDescent="0.35">
      <c r="D33" s="61">
        <v>13</v>
      </c>
      <c r="E33">
        <v>35</v>
      </c>
      <c r="G33" t="s">
        <v>106</v>
      </c>
      <c r="H33" t="s">
        <v>106</v>
      </c>
      <c r="I33">
        <v>10107</v>
      </c>
      <c r="J33" t="s">
        <v>104</v>
      </c>
      <c r="K33" s="27" t="s">
        <v>105</v>
      </c>
    </row>
    <row r="34" spans="2:11" ht="14.5" x14ac:dyDescent="0.35">
      <c r="D34" s="61">
        <v>16</v>
      </c>
      <c r="E34">
        <v>35</v>
      </c>
      <c r="G34" t="s">
        <v>106</v>
      </c>
      <c r="H34" t="s">
        <v>101</v>
      </c>
      <c r="I34">
        <v>10108</v>
      </c>
      <c r="J34" t="s">
        <v>102</v>
      </c>
      <c r="K34" s="27" t="s">
        <v>103</v>
      </c>
    </row>
    <row r="35" spans="2:11" ht="14.5" x14ac:dyDescent="0.35">
      <c r="D35" s="61">
        <v>17</v>
      </c>
      <c r="E35">
        <v>35</v>
      </c>
      <c r="G35" t="s">
        <v>106</v>
      </c>
      <c r="H35" t="s">
        <v>101</v>
      </c>
      <c r="I35">
        <v>10109</v>
      </c>
      <c r="J35" t="s">
        <v>102</v>
      </c>
      <c r="K35" s="27" t="s">
        <v>105</v>
      </c>
    </row>
    <row r="36" spans="2:11" ht="14.5" x14ac:dyDescent="0.35"/>
    <row r="37" spans="2:11" ht="14.5" x14ac:dyDescent="0.35">
      <c r="B37" s="97"/>
      <c r="C37" s="98"/>
      <c r="D37" s="98"/>
      <c r="E37" s="98"/>
    </row>
    <row r="38" spans="2:11" ht="14.5" x14ac:dyDescent="0.35">
      <c r="B38" s="95" t="s">
        <v>88</v>
      </c>
      <c r="C38" s="96"/>
      <c r="D38" s="96"/>
      <c r="E38" s="96"/>
    </row>
    <row r="39" spans="2:11" ht="14.5" x14ac:dyDescent="0.35">
      <c r="B39" s="93" t="s">
        <v>89</v>
      </c>
      <c r="C39" s="94"/>
      <c r="D39" s="94"/>
      <c r="E39" s="94"/>
    </row>
    <row r="40" spans="2:11" s="10" customFormat="1" ht="14.5" x14ac:dyDescent="0.35">
      <c r="B40" s="15" t="s">
        <v>90</v>
      </c>
      <c r="C40" s="15" t="s">
        <v>91</v>
      </c>
      <c r="D40" s="15" t="s">
        <v>92</v>
      </c>
      <c r="E40" s="15" t="s">
        <v>93</v>
      </c>
    </row>
    <row r="41" spans="2:11" ht="14.5" x14ac:dyDescent="0.35"/>
    <row r="42" spans="2:11" ht="14.5" x14ac:dyDescent="0.35"/>
    <row r="43" spans="2:11" ht="14.5" x14ac:dyDescent="0.35"/>
    <row r="44" spans="2:11" ht="14.5" x14ac:dyDescent="0.35"/>
    <row r="45" spans="2:11" ht="14.5" x14ac:dyDescent="0.35"/>
    <row r="46" spans="2:11" ht="14.5" x14ac:dyDescent="0.35"/>
    <row r="47" spans="2:11" ht="14.5" x14ac:dyDescent="0.35"/>
    <row r="48" spans="2:11" ht="14.5" x14ac:dyDescent="0.35"/>
    <row r="49" ht="14.5" x14ac:dyDescent="0.35"/>
  </sheetData>
  <mergeCells count="10">
    <mergeCell ref="B24:F24"/>
    <mergeCell ref="B37:E37"/>
    <mergeCell ref="B38:E38"/>
    <mergeCell ref="B39:E39"/>
    <mergeCell ref="B6:C6"/>
    <mergeCell ref="E6:F6"/>
    <mergeCell ref="B13:C13"/>
    <mergeCell ref="B14:D14"/>
    <mergeCell ref="B15:D15"/>
    <mergeCell ref="B23:C23"/>
  </mergeCells>
  <dataValidations count="5">
    <dataValidation type="list" allowBlank="1" showInputMessage="1" showErrorMessage="1" sqref="G26:H35" xr:uid="{5C6FD37B-A0B9-4C20-885F-268C35176958}">
      <formula1>"Yes, No"</formula1>
    </dataValidation>
    <dataValidation type="list" allowBlank="1" showInputMessage="1" showErrorMessage="1" sqref="F26:F35" xr:uid="{C3DEFD25-E76B-477B-A8AA-5835ADFA098B}">
      <formula1>"Retained 0-6 months, Retained 6 months-1 year,  Retained 1-2 years, Retained 2-3 years, Retained 3+ years"</formula1>
    </dataValidation>
    <dataValidation type="list" allowBlank="1" showInputMessage="1" showErrorMessage="1" sqref="K26:K35" xr:uid="{7771D54A-C75B-4FEC-A2F4-8B4340CC3C7D}">
      <formula1>"Black / African American, Hispanic / Latino, Asian, Hawaiian / Pacific Islander, Native American, White, Other"</formula1>
    </dataValidation>
    <dataValidation type="list" allowBlank="1" showInputMessage="1" showErrorMessage="1" sqref="J26:J35" xr:uid="{632E8D3A-8574-4015-9069-70135BD9632E}">
      <formula1>"M, F"</formula1>
    </dataValidation>
    <dataValidation type="list" allowBlank="1" showInputMessage="1" showErrorMessage="1" sqref="C10" xr:uid="{8C0BCAFC-AE34-4FD8-9958-8E306B44ED25}">
      <formula1>"Jan-Mar 2026, Apr-Jun 2026, Jul-Sep 2026, Oct-Dec 2026, Jan-Mar 2027, Apr-Jun 2027, Jul-Sep 2027, Oct-Dec 2027"</formula1>
    </dataValidation>
  </dataValidation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9C3A-6236-4C0A-91B6-B65ABED694C2}">
  <sheetPr>
    <tabColor theme="4"/>
  </sheetPr>
  <dimension ref="A1:Z4"/>
  <sheetViews>
    <sheetView workbookViewId="0">
      <selection activeCell="C3" sqref="C3"/>
    </sheetView>
  </sheetViews>
  <sheetFormatPr defaultColWidth="8.7265625" defaultRowHeight="15" customHeight="1" x14ac:dyDescent="0.3"/>
  <cols>
    <col min="1" max="1" width="7.54296875" style="2" customWidth="1"/>
    <col min="2" max="2" width="25.453125" style="2" customWidth="1"/>
    <col min="3" max="3" width="23.26953125" style="2" customWidth="1"/>
    <col min="4" max="4" width="17" style="2" customWidth="1"/>
    <col min="5" max="5" width="16.7265625" style="2" customWidth="1"/>
    <col min="6" max="6" width="13" style="2" customWidth="1"/>
    <col min="7" max="7" width="13.26953125" style="2" customWidth="1"/>
    <col min="8" max="8" width="14.1796875" style="2" customWidth="1"/>
    <col min="9" max="9" width="8.54296875" style="2" customWidth="1"/>
    <col min="10" max="10" width="18.81640625" style="2" customWidth="1"/>
    <col min="11" max="11" width="20.81640625" style="2" bestFit="1" customWidth="1"/>
    <col min="12" max="12" width="19.453125" style="2" customWidth="1"/>
    <col min="13" max="13" width="18.1796875" style="2" customWidth="1"/>
    <col min="14" max="14" width="11.453125" style="56" customWidth="1"/>
    <col min="15" max="15" width="12.1796875" style="56" customWidth="1"/>
    <col min="16" max="16" width="13.453125" style="2" customWidth="1"/>
    <col min="17" max="17" width="9.1796875" style="2" customWidth="1"/>
    <col min="18" max="18" width="12.54296875" style="2" customWidth="1"/>
    <col min="19" max="19" width="16.26953125" style="2" customWidth="1"/>
    <col min="20" max="20" width="12.453125" style="2" customWidth="1"/>
    <col min="21" max="21" width="8.7265625" style="2" customWidth="1"/>
    <col min="22" max="22" width="15.7265625" style="2" customWidth="1"/>
    <col min="23" max="23" width="12.453125" style="2" customWidth="1"/>
    <col min="24" max="24" width="9" style="2" customWidth="1"/>
    <col min="25" max="25" width="22.1796875" style="2" customWidth="1"/>
    <col min="26" max="26" width="121.54296875" style="2" customWidth="1"/>
    <col min="27" max="16384" width="8.7265625" style="2"/>
  </cols>
  <sheetData>
    <row r="1" spans="1:26" s="30" customFormat="1" ht="32.5" customHeight="1" x14ac:dyDescent="0.3">
      <c r="A1" s="32" t="s">
        <v>115</v>
      </c>
      <c r="B1" s="32" t="s">
        <v>116</v>
      </c>
      <c r="C1" s="32" t="s">
        <v>57</v>
      </c>
      <c r="D1" s="32" t="s">
        <v>55</v>
      </c>
      <c r="E1" s="32" t="s">
        <v>61</v>
      </c>
      <c r="F1" s="32" t="s">
        <v>117</v>
      </c>
      <c r="G1" s="32" t="s">
        <v>118</v>
      </c>
      <c r="H1" s="32" t="s">
        <v>119</v>
      </c>
      <c r="I1" s="32" t="s">
        <v>120</v>
      </c>
      <c r="J1" s="30" t="s">
        <v>121</v>
      </c>
      <c r="K1" s="30" t="s">
        <v>122</v>
      </c>
      <c r="L1" s="30" t="s">
        <v>123</v>
      </c>
      <c r="M1" s="30" t="s">
        <v>124</v>
      </c>
      <c r="N1" s="55" t="s">
        <v>125</v>
      </c>
      <c r="O1" s="55" t="s">
        <v>126</v>
      </c>
      <c r="P1" s="30" t="s">
        <v>127</v>
      </c>
      <c r="Q1" s="30" t="s">
        <v>128</v>
      </c>
      <c r="R1" s="30" t="s">
        <v>129</v>
      </c>
      <c r="S1" s="30" t="s">
        <v>103</v>
      </c>
      <c r="T1" s="30" t="s">
        <v>105</v>
      </c>
      <c r="U1" s="30" t="s">
        <v>110</v>
      </c>
      <c r="V1" s="30" t="s">
        <v>108</v>
      </c>
      <c r="W1" s="30" t="s">
        <v>109</v>
      </c>
      <c r="X1" s="30" t="s">
        <v>107</v>
      </c>
      <c r="Y1" s="30" t="s">
        <v>130</v>
      </c>
      <c r="Z1" s="30" t="s">
        <v>131</v>
      </c>
    </row>
    <row r="2" spans="1:26" ht="15" customHeight="1" x14ac:dyDescent="0.3">
      <c r="A2" s="29" t="s">
        <v>99</v>
      </c>
      <c r="B2" s="2" t="str">
        <f t="shared" ref="B2:B3" ca="1" si="0">INDIRECT("'" &amp; $A2 &amp; "'!C9")</f>
        <v>Sample Contract Number 1</v>
      </c>
      <c r="C2" s="2" t="str">
        <f t="shared" ref="C2:C3" ca="1" si="1">INDIRECT("'" &amp; $A2 &amp; "'!C8")</f>
        <v>Sample Contract Name 1</v>
      </c>
      <c r="D2" s="2" t="str">
        <f t="shared" ref="D2:D3" ca="1" si="2">INDIRECT("'" &amp; $A2 &amp; "'!C7")</f>
        <v>Sample Vendor 1</v>
      </c>
      <c r="E2" s="2" t="str">
        <f t="shared" ref="E2:E3" ca="1" si="3">INDIRECT("'" &amp; $A2 &amp; "'!C10")</f>
        <v>Jan-Mar 2025</v>
      </c>
      <c r="F2" s="2">
        <f t="shared" ref="F2:F3" ca="1" si="4">INDIRECT("'" &amp; $A2 &amp; "'!C17")</f>
        <v>45</v>
      </c>
      <c r="G2" s="2">
        <f t="shared" ref="G2:G3" ca="1" si="5">INDIRECT("'" &amp; $A2 &amp; "'!C18")</f>
        <v>30</v>
      </c>
      <c r="H2" s="2">
        <f t="shared" ref="H2:H3" ca="1" si="6">INDIRECT("'" &amp; $A2 &amp; "'!C19")</f>
        <v>20</v>
      </c>
      <c r="I2" s="30">
        <f t="shared" ref="I2:I3" ca="1" si="7">INDIRECT("'" &amp; $A2 &amp; "'!C20")</f>
        <v>10</v>
      </c>
      <c r="J2" s="2">
        <f t="shared" ref="J2:J3" ca="1" si="8">INDIRECT("'" &amp; $A2 &amp; "'!D17")</f>
        <v>24</v>
      </c>
      <c r="K2" s="2">
        <f t="shared" ref="K2:K3" ca="1" si="9">INDIRECT("'" &amp; $A2 &amp; "'!D18")</f>
        <v>20</v>
      </c>
      <c r="L2" s="2">
        <f t="shared" ref="L2:L3" ca="1" si="10">INDIRECT("'" &amp; $A2 &amp; "'!D19")</f>
        <v>15</v>
      </c>
      <c r="M2" s="2">
        <f t="shared" ref="M2:M3" ca="1" si="11">INDIRECT("'" &amp; $A2 &amp; "'!D20")</f>
        <v>8</v>
      </c>
      <c r="N2" s="56">
        <f t="shared" ref="N2:N3" ca="1" si="12">AVERAGE(INDIRECT("'" &amp; $A2 &amp; "'!D26:D40"))</f>
        <v>15.5</v>
      </c>
      <c r="O2" s="56">
        <f t="shared" ref="O2:O3" ca="1" si="13">AVERAGE(INDIRECT("'" &amp; $A2 &amp; "'!E26:E40"))</f>
        <v>22.5</v>
      </c>
      <c r="P2" s="2">
        <f t="shared" ref="P2:P3" ca="1" si="14">COUNTIF(INDIRECT("'" &amp; $A2 &amp; "'!H:H"), "Yes")</f>
        <v>2</v>
      </c>
      <c r="Q2" s="2">
        <f t="shared" ref="Q2:Q3" ca="1" si="15">COUNTIF(INDIRECT("'" &amp; $A2 &amp; "'!J:J"), "M")</f>
        <v>6</v>
      </c>
      <c r="R2" s="2">
        <f t="shared" ref="R2:R3" ca="1" si="16">COUNTIF(INDIRECT("'" &amp; $A2 &amp; "'!J:J"), "F")</f>
        <v>2</v>
      </c>
      <c r="S2" s="2">
        <f t="shared" ref="S2:S3" ca="1" si="17">COUNTIF(INDIRECT("'" &amp; $A2 &amp; "'!K:K"), "Black / African American")</f>
        <v>2</v>
      </c>
      <c r="T2" s="2">
        <f t="shared" ref="T2:T3" ca="1" si="18">COUNTIF(INDIRECT("'" &amp; $A2 &amp; "'!K:K"), "Hispanic / Latino")</f>
        <v>1</v>
      </c>
      <c r="U2" s="2">
        <f t="shared" ref="U2:U3" ca="1" si="19">COUNTIF(INDIRECT("'" &amp; $A2 &amp; "'!K:K"), "Asian")</f>
        <v>1</v>
      </c>
      <c r="V2" s="2">
        <f t="shared" ref="V2:V3" ca="1" si="20">COUNTIF(INDIRECT("'" &amp; $A2 &amp; "'!K:K"), "Hawaiian / Pacific Islander")</f>
        <v>1</v>
      </c>
      <c r="W2" s="2">
        <f t="shared" ref="W2:W3" ca="1" si="21">COUNTIF(INDIRECT("'" &amp; $A2 &amp; "'!K:K"), "Native American")</f>
        <v>1</v>
      </c>
      <c r="X2" s="2">
        <f t="shared" ref="X2:X3" ca="1" si="22">COUNTIF(INDIRECT("'" &amp; $A2 &amp; "'!K:K"), "White")</f>
        <v>2</v>
      </c>
      <c r="Y2" s="2">
        <f t="shared" ref="Y2:Y3" ca="1" si="23">COUNTIF(INDIRECT("'" &amp; $A2 &amp; "'!G:G"), "Yes")</f>
        <v>3</v>
      </c>
      <c r="Z2" s="2" t="str">
        <f t="shared" ref="Z2:Z3" ca="1" si="24">_xlfn.TEXTJOIN(", ", TRUE, _xlfn._xlws.SORT(_xlfn.UNIQUE(INDIRECT("'" &amp; $A2 &amp; "'!I26:I40"))))</f>
        <v>12345, 12346, 12347, 12348, 12349, 12350</v>
      </c>
    </row>
    <row r="3" spans="1:26" ht="15" customHeight="1" x14ac:dyDescent="0.3">
      <c r="A3" s="29" t="s">
        <v>114</v>
      </c>
      <c r="B3" s="2" t="str">
        <f t="shared" ca="1" si="0"/>
        <v>Sample Contract Number 2</v>
      </c>
      <c r="C3" s="2" t="str">
        <f t="shared" ca="1" si="1"/>
        <v>Sample Contract Name 2</v>
      </c>
      <c r="D3" s="2" t="str">
        <f t="shared" ca="1" si="2"/>
        <v>Sample Vendor 2</v>
      </c>
      <c r="E3" s="2" t="str">
        <f t="shared" ca="1" si="3"/>
        <v>Jan-Mar 2025</v>
      </c>
      <c r="F3" s="2">
        <f t="shared" ca="1" si="4"/>
        <v>100</v>
      </c>
      <c r="G3" s="2">
        <f t="shared" ca="1" si="5"/>
        <v>80</v>
      </c>
      <c r="H3" s="2">
        <f t="shared" ca="1" si="6"/>
        <v>75</v>
      </c>
      <c r="I3" s="2">
        <f t="shared" ca="1" si="7"/>
        <v>50</v>
      </c>
      <c r="J3" s="2">
        <f t="shared" ca="1" si="8"/>
        <v>20</v>
      </c>
      <c r="K3" s="2">
        <f t="shared" ca="1" si="9"/>
        <v>15</v>
      </c>
      <c r="L3" s="2">
        <f t="shared" ca="1" si="10"/>
        <v>13</v>
      </c>
      <c r="M3" s="2">
        <f t="shared" ca="1" si="11"/>
        <v>10</v>
      </c>
      <c r="N3" s="56">
        <f t="shared" ca="1" si="12"/>
        <v>16.100000000000001</v>
      </c>
      <c r="O3" s="56">
        <f t="shared" ca="1" si="13"/>
        <v>34.5</v>
      </c>
      <c r="P3" s="2">
        <f t="shared" ca="1" si="14"/>
        <v>7</v>
      </c>
      <c r="Q3" s="2">
        <f t="shared" ca="1" si="15"/>
        <v>7</v>
      </c>
      <c r="R3" s="2">
        <f t="shared" ca="1" si="16"/>
        <v>3</v>
      </c>
      <c r="S3" s="2">
        <f t="shared" ca="1" si="17"/>
        <v>2</v>
      </c>
      <c r="T3" s="2">
        <f t="shared" ca="1" si="18"/>
        <v>3</v>
      </c>
      <c r="U3" s="2">
        <f t="shared" ca="1" si="19"/>
        <v>2</v>
      </c>
      <c r="V3" s="2">
        <f t="shared" ca="1" si="20"/>
        <v>1</v>
      </c>
      <c r="W3" s="2">
        <f t="shared" ca="1" si="21"/>
        <v>0</v>
      </c>
      <c r="X3" s="2">
        <f t="shared" ca="1" si="22"/>
        <v>2</v>
      </c>
      <c r="Y3" s="2">
        <f t="shared" ca="1" si="23"/>
        <v>7</v>
      </c>
      <c r="Z3" s="2" t="str">
        <f t="shared" ca="1" si="24"/>
        <v>10105, 10106, 10107, 10108, 10109</v>
      </c>
    </row>
    <row r="4" spans="1:26" ht="15" customHeight="1" x14ac:dyDescent="0.3">
      <c r="A4" s="30" t="s">
        <v>132</v>
      </c>
      <c r="B4" s="31" t="s">
        <v>133</v>
      </c>
      <c r="C4" s="31" t="s">
        <v>133</v>
      </c>
      <c r="D4" s="31" t="s">
        <v>133</v>
      </c>
      <c r="E4" s="31"/>
      <c r="F4" s="30">
        <f ca="1">SUM(Table5[Total Recruited])</f>
        <v>145</v>
      </c>
      <c r="G4" s="30">
        <f ca="1">SUM(Table5[Total Applicants])</f>
        <v>110</v>
      </c>
      <c r="H4" s="30">
        <f ca="1">SUM(Table5[Total Interviewed])</f>
        <v>95</v>
      </c>
      <c r="I4" s="30">
        <f ca="1">SUM(Table5[Total Hired])</f>
        <v>60</v>
      </c>
      <c r="J4" s="30">
        <f ca="1">SUM(Table5[Target Population Recruited])</f>
        <v>44</v>
      </c>
      <c r="K4" s="30">
        <f ca="1">SUM(Table5[Target Population Applicants])</f>
        <v>35</v>
      </c>
      <c r="L4" s="30">
        <f ca="1">SUM(Table5[Target Population Interviewed])</f>
        <v>28</v>
      </c>
      <c r="M4" s="30">
        <f ca="1">SUM(Table5[Target Population Hired])</f>
        <v>18</v>
      </c>
      <c r="N4" s="55">
        <f ca="1">AVERAGE(Table5[Avg Wage Rate])</f>
        <v>15.8</v>
      </c>
      <c r="O4" s="55">
        <f ca="1">AVERAGE(Table5[Avg Hours per Week])</f>
        <v>28.5</v>
      </c>
      <c r="P4" s="30">
        <f ca="1">SUM(Table5[City Residents])</f>
        <v>9</v>
      </c>
      <c r="Q4" s="30">
        <f ca="1">SUM(Table5[Male])</f>
        <v>13</v>
      </c>
      <c r="R4" s="30">
        <f ca="1">SUM(Table5[Female])</f>
        <v>5</v>
      </c>
      <c r="S4" s="30">
        <f ca="1">SUM(Table5[Black / African American])</f>
        <v>4</v>
      </c>
      <c r="T4" s="30">
        <f ca="1">SUM(Table5[Hispanic / Latino])</f>
        <v>4</v>
      </c>
      <c r="U4" s="30">
        <f ca="1">SUM(Table5[Asian])</f>
        <v>3</v>
      </c>
      <c r="V4" s="30">
        <f ca="1">SUM(Table5[Hawaiian / Pacific Islander])</f>
        <v>2</v>
      </c>
      <c r="W4" s="30">
        <f ca="1">SUM(Table5[Native American])</f>
        <v>1</v>
      </c>
      <c r="X4" s="30">
        <f ca="1">SUM(Table5[White])</f>
        <v>4</v>
      </c>
      <c r="Y4" s="30">
        <f ca="1">SUM(Table5[Receiving Healthcare Benefits])</f>
        <v>10</v>
      </c>
      <c r="Z4" s="30" t="str">
        <f ca="1">_xlfn.TEXTJOIN(", ",TRUE,_xlfn._xlws.SORT(_xlfn.UNIQUE(_xlfn.TEXTSPLIT(_xlfn.TEXTJOIN(", ",TRUE,Table5[Zip Codes Represented]),", "))))</f>
        <v>12345, 12346, 12347, 12348, 12349, 12350, 10105, 10106, 10107, 10108, 10109</v>
      </c>
    </row>
  </sheetData>
  <phoneticPr fontId="6" type="noConversion"/>
  <pageMargins left="0.7" right="0.7" top="0.75" bottom="0.75" header="0.3" footer="0.3"/>
  <pageSetup orientation="portrait" horizontalDpi="1200" verticalDpi="1200" r:id="rId1"/>
  <ignoredErrors>
    <ignoredError sqref="A3" numberStoredAsText="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000A6-CCCF-4804-94B7-9E1E2586822A}">
  <sheetPr>
    <tabColor theme="4"/>
  </sheetPr>
  <dimension ref="A2:P44"/>
  <sheetViews>
    <sheetView tabSelected="1" zoomScale="110" zoomScaleNormal="110" workbookViewId="0">
      <selection activeCell="A16" sqref="A16"/>
    </sheetView>
  </sheetViews>
  <sheetFormatPr defaultColWidth="8.7265625" defaultRowHeight="14" x14ac:dyDescent="0.3"/>
  <cols>
    <col min="1" max="1" width="29.54296875" style="2" customWidth="1"/>
    <col min="2" max="2" width="17.453125" style="2" customWidth="1"/>
    <col min="3" max="3" width="20.81640625" style="2" customWidth="1"/>
    <col min="4" max="4" width="11.54296875" style="54" customWidth="1"/>
    <col min="5" max="5" width="15.54296875" style="2" customWidth="1"/>
    <col min="6" max="6" width="16.453125" style="2" customWidth="1"/>
    <col min="7" max="7" width="6" style="2" customWidth="1"/>
    <col min="8" max="8" width="2.453125" style="2" customWidth="1"/>
    <col min="9" max="9" width="21.81640625" style="2" bestFit="1" customWidth="1"/>
    <col min="10" max="14" width="21.81640625" style="2" customWidth="1"/>
    <col min="15" max="15" width="31.1796875" style="2" customWidth="1"/>
    <col min="16" max="16" width="12.81640625" style="2" customWidth="1"/>
    <col min="17" max="17" width="19.81640625" style="2" bestFit="1" customWidth="1"/>
    <col min="18" max="18" width="40.453125" style="2" bestFit="1" customWidth="1"/>
    <col min="19" max="16384" width="8.7265625" style="2"/>
  </cols>
  <sheetData>
    <row r="2" spans="1:16" ht="20.149999999999999" customHeight="1" x14ac:dyDescent="0.3">
      <c r="A2" s="104" t="s">
        <v>134</v>
      </c>
      <c r="B2" s="104"/>
      <c r="C2" s="104"/>
      <c r="D2" s="104"/>
      <c r="E2" s="104"/>
      <c r="F2" s="104"/>
      <c r="G2" s="104"/>
      <c r="O2" s="2" t="s">
        <v>135</v>
      </c>
    </row>
    <row r="3" spans="1:16" ht="20.149999999999999" customHeight="1" x14ac:dyDescent="0.3">
      <c r="A3" s="104"/>
      <c r="B3" s="104"/>
      <c r="C3" s="104"/>
      <c r="D3" s="104"/>
      <c r="E3" s="104"/>
      <c r="F3" s="104"/>
      <c r="G3" s="104"/>
    </row>
    <row r="4" spans="1:16" ht="13.5" customHeight="1" x14ac:dyDescent="0.4">
      <c r="A4" s="38"/>
      <c r="B4" s="38"/>
      <c r="C4" s="38"/>
      <c r="D4" s="57"/>
      <c r="E4" s="38"/>
      <c r="F4" s="38"/>
    </row>
    <row r="5" spans="1:16" s="30" customFormat="1" ht="28.5" x14ac:dyDescent="0.35">
      <c r="A5" s="49" t="s">
        <v>136</v>
      </c>
      <c r="B5" s="49" t="s">
        <v>137</v>
      </c>
      <c r="C5" s="49" t="s">
        <v>138</v>
      </c>
      <c r="D5" s="58" t="s">
        <v>139</v>
      </c>
      <c r="E5"/>
      <c r="F5" s="2"/>
      <c r="O5" s="30" t="s">
        <v>140</v>
      </c>
      <c r="P5" s="30">
        <f>GETPIVOTDATA("# of Target Population Hires",$A$5)</f>
        <v>54</v>
      </c>
    </row>
    <row r="6" spans="1:16" ht="14.5" x14ac:dyDescent="0.35">
      <c r="A6" s="33" t="s">
        <v>97</v>
      </c>
      <c r="B6" s="2">
        <v>8</v>
      </c>
      <c r="C6" s="46">
        <v>0.8</v>
      </c>
      <c r="D6" s="54">
        <v>15.5</v>
      </c>
      <c r="E6"/>
      <c r="O6" s="2" t="s">
        <v>139</v>
      </c>
      <c r="P6" s="54">
        <f>GETPIVOTDATA("Avg Wage Rate",$A$5)</f>
        <v>15.800000000000002</v>
      </c>
    </row>
    <row r="7" spans="1:16" ht="14.5" x14ac:dyDescent="0.35">
      <c r="A7" s="45" t="s">
        <v>95</v>
      </c>
      <c r="B7" s="2">
        <v>8</v>
      </c>
      <c r="C7" s="46">
        <v>0.8</v>
      </c>
      <c r="D7" s="54">
        <v>15.5</v>
      </c>
      <c r="E7"/>
    </row>
    <row r="8" spans="1:16" ht="14.5" x14ac:dyDescent="0.35">
      <c r="A8" s="33" t="s">
        <v>113</v>
      </c>
      <c r="B8" s="2">
        <v>10</v>
      </c>
      <c r="C8" s="46">
        <v>0.2</v>
      </c>
      <c r="D8" s="54">
        <v>16.100000000000001</v>
      </c>
      <c r="E8"/>
    </row>
    <row r="9" spans="1:16" ht="14.5" x14ac:dyDescent="0.35">
      <c r="A9" s="45" t="s">
        <v>111</v>
      </c>
      <c r="B9" s="2">
        <v>10</v>
      </c>
      <c r="C9" s="46">
        <v>0.2</v>
      </c>
      <c r="D9" s="54">
        <v>16.100000000000001</v>
      </c>
      <c r="E9"/>
    </row>
    <row r="10" spans="1:16" s="34" customFormat="1" ht="20" x14ac:dyDescent="0.4">
      <c r="A10" s="33" t="s">
        <v>141</v>
      </c>
      <c r="B10" s="2">
        <v>10</v>
      </c>
      <c r="C10" s="46">
        <v>0.2</v>
      </c>
      <c r="D10" s="54">
        <v>16.100000000000001</v>
      </c>
    </row>
    <row r="11" spans="1:16" s="34" customFormat="1" ht="20" x14ac:dyDescent="0.4">
      <c r="A11" s="45" t="s">
        <v>142</v>
      </c>
      <c r="B11" s="2">
        <v>10</v>
      </c>
      <c r="C11" s="46">
        <v>0.2</v>
      </c>
      <c r="D11" s="54">
        <v>16.100000000000001</v>
      </c>
    </row>
    <row r="12" spans="1:16" s="34" customFormat="1" ht="20" x14ac:dyDescent="0.4">
      <c r="A12" s="33" t="s">
        <v>143</v>
      </c>
      <c r="B12" s="2">
        <v>8</v>
      </c>
      <c r="C12" s="46">
        <v>0.8</v>
      </c>
      <c r="D12" s="54">
        <v>15.5</v>
      </c>
    </row>
    <row r="13" spans="1:16" s="34" customFormat="1" ht="20" x14ac:dyDescent="0.4">
      <c r="A13" s="45" t="s">
        <v>144</v>
      </c>
      <c r="B13" s="2">
        <v>8</v>
      </c>
      <c r="C13" s="46">
        <v>0.8</v>
      </c>
      <c r="D13" s="54">
        <v>15.5</v>
      </c>
    </row>
    <row r="14" spans="1:16" s="34" customFormat="1" ht="20" x14ac:dyDescent="0.4">
      <c r="A14" s="33" t="s">
        <v>145</v>
      </c>
      <c r="B14" s="2">
        <v>8</v>
      </c>
      <c r="C14" s="46">
        <v>0.8</v>
      </c>
      <c r="D14" s="54">
        <v>15.5</v>
      </c>
    </row>
    <row r="15" spans="1:16" s="34" customFormat="1" ht="20" x14ac:dyDescent="0.4">
      <c r="A15" s="45" t="s">
        <v>146</v>
      </c>
      <c r="B15" s="2">
        <v>8</v>
      </c>
      <c r="C15" s="46">
        <v>0.8</v>
      </c>
      <c r="D15" s="54">
        <v>15.5</v>
      </c>
    </row>
    <row r="16" spans="1:16" s="34" customFormat="1" ht="20" x14ac:dyDescent="0.4">
      <c r="A16" s="33" t="s">
        <v>147</v>
      </c>
      <c r="B16" s="2">
        <v>10</v>
      </c>
      <c r="C16" s="46">
        <v>0.2</v>
      </c>
      <c r="D16" s="54">
        <v>16.100000000000001</v>
      </c>
    </row>
    <row r="17" spans="1:4" s="34" customFormat="1" ht="20" x14ac:dyDescent="0.4">
      <c r="A17" s="45" t="s">
        <v>148</v>
      </c>
      <c r="B17" s="2">
        <v>10</v>
      </c>
      <c r="C17" s="46">
        <v>0.2</v>
      </c>
      <c r="D17" s="54">
        <v>16.100000000000001</v>
      </c>
    </row>
    <row r="18" spans="1:4" s="34" customFormat="1" ht="20" x14ac:dyDescent="0.4">
      <c r="A18" s="52" t="s">
        <v>149</v>
      </c>
      <c r="B18" s="50">
        <v>54</v>
      </c>
      <c r="C18" s="51">
        <v>0.3</v>
      </c>
      <c r="D18" s="59">
        <v>15.800000000000002</v>
      </c>
    </row>
    <row r="19" spans="1:4" s="34" customFormat="1" ht="20" x14ac:dyDescent="0.4">
      <c r="D19" s="60"/>
    </row>
    <row r="20" spans="1:4" s="34" customFormat="1" ht="20" x14ac:dyDescent="0.4">
      <c r="D20" s="60"/>
    </row>
    <row r="21" spans="1:4" s="34" customFormat="1" ht="20" x14ac:dyDescent="0.4">
      <c r="D21" s="60"/>
    </row>
    <row r="22" spans="1:4" s="34" customFormat="1" ht="20" x14ac:dyDescent="0.4">
      <c r="D22" s="60"/>
    </row>
    <row r="23" spans="1:4" s="34" customFormat="1" ht="20" x14ac:dyDescent="0.4">
      <c r="D23" s="60"/>
    </row>
    <row r="24" spans="1:4" s="34" customFormat="1" ht="20" x14ac:dyDescent="0.4">
      <c r="D24" s="60"/>
    </row>
    <row r="25" spans="1:4" s="34" customFormat="1" ht="20" x14ac:dyDescent="0.4">
      <c r="D25" s="60"/>
    </row>
    <row r="26" spans="1:4" s="34" customFormat="1" ht="20" x14ac:dyDescent="0.4">
      <c r="D26" s="60"/>
    </row>
    <row r="27" spans="1:4" s="34" customFormat="1" ht="20" x14ac:dyDescent="0.4">
      <c r="D27" s="60"/>
    </row>
    <row r="28" spans="1:4" s="34" customFormat="1" ht="20" x14ac:dyDescent="0.4">
      <c r="D28" s="60"/>
    </row>
    <row r="29" spans="1:4" s="34" customFormat="1" ht="20" x14ac:dyDescent="0.4">
      <c r="D29" s="60"/>
    </row>
    <row r="30" spans="1:4" s="34" customFormat="1" ht="20" x14ac:dyDescent="0.4">
      <c r="D30" s="60"/>
    </row>
    <row r="31" spans="1:4" s="34" customFormat="1" ht="17.149999999999999" customHeight="1" x14ac:dyDescent="0.4">
      <c r="D31" s="60"/>
    </row>
    <row r="32" spans="1:4" s="34" customFormat="1" ht="17.149999999999999" customHeight="1" x14ac:dyDescent="0.4">
      <c r="D32" s="60"/>
    </row>
    <row r="33" spans="4:8" s="30" customFormat="1" x14ac:dyDescent="0.3">
      <c r="D33" s="53"/>
    </row>
    <row r="40" spans="4:8" s="30" customFormat="1" ht="14.5" x14ac:dyDescent="0.35">
      <c r="D40" s="53"/>
      <c r="H40" s="10"/>
    </row>
    <row r="41" spans="4:8" ht="14.5" x14ac:dyDescent="0.35">
      <c r="H41"/>
    </row>
    <row r="42" spans="4:8" ht="14.5" x14ac:dyDescent="0.35">
      <c r="H42"/>
    </row>
    <row r="43" spans="4:8" ht="14.5" x14ac:dyDescent="0.35">
      <c r="H43"/>
    </row>
    <row r="44" spans="4:8" ht="14.5" x14ac:dyDescent="0.35">
      <c r="H44"/>
    </row>
  </sheetData>
  <mergeCells count="1">
    <mergeCell ref="A2:G3"/>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022E-A8BD-4442-85AB-7A8C6DC4B998}">
  <sheetPr>
    <tabColor theme="4"/>
  </sheetPr>
  <dimension ref="A2:S60"/>
  <sheetViews>
    <sheetView zoomScaleNormal="100" workbookViewId="0">
      <selection activeCell="D18" sqref="D18"/>
    </sheetView>
  </sheetViews>
  <sheetFormatPr defaultColWidth="8.7265625" defaultRowHeight="14" x14ac:dyDescent="0.3"/>
  <cols>
    <col min="1" max="1" width="31.81640625" style="2" customWidth="1"/>
    <col min="2" max="2" width="12.54296875" style="2" customWidth="1"/>
    <col min="3" max="3" width="17.54296875" style="2" customWidth="1"/>
    <col min="4" max="4" width="7.81640625" style="2" customWidth="1"/>
    <col min="5" max="5" width="29.54296875" style="2" customWidth="1"/>
    <col min="6" max="6" width="12" style="2" customWidth="1"/>
    <col min="7" max="7" width="11.453125" style="2" customWidth="1"/>
    <col min="8" max="8" width="7.7265625" style="2" customWidth="1"/>
    <col min="9" max="9" width="29.81640625" style="2" customWidth="1"/>
    <col min="10" max="10" width="23.26953125" style="2" customWidth="1"/>
    <col min="11" max="11" width="21.81640625" style="2" bestFit="1" customWidth="1"/>
    <col min="12" max="17" width="21.81640625" style="2" customWidth="1"/>
    <col min="18" max="18" width="26.26953125" style="2" customWidth="1"/>
    <col min="19" max="19" width="19.26953125" style="2" customWidth="1"/>
    <col min="20" max="20" width="19.81640625" style="2" bestFit="1" customWidth="1"/>
    <col min="21" max="21" width="40.453125" style="2" bestFit="1" customWidth="1"/>
    <col min="22" max="16384" width="8.7265625" style="2"/>
  </cols>
  <sheetData>
    <row r="2" spans="1:19" ht="20.149999999999999" customHeight="1" x14ac:dyDescent="0.3">
      <c r="A2" s="105" t="s">
        <v>150</v>
      </c>
      <c r="B2" s="105"/>
      <c r="C2" s="105"/>
      <c r="D2" s="105"/>
      <c r="E2" s="105"/>
      <c r="F2" s="105"/>
      <c r="G2" s="105"/>
      <c r="H2" s="105"/>
      <c r="I2" s="105"/>
      <c r="J2" s="105"/>
      <c r="K2" s="105"/>
      <c r="L2" s="105"/>
      <c r="M2" s="105"/>
      <c r="N2" s="105"/>
      <c r="O2" s="105"/>
    </row>
    <row r="3" spans="1:19" ht="20.149999999999999" customHeight="1" x14ac:dyDescent="0.3">
      <c r="A3" s="105"/>
      <c r="B3" s="105"/>
      <c r="C3" s="105"/>
      <c r="D3" s="105"/>
      <c r="E3" s="105"/>
      <c r="F3" s="105"/>
      <c r="G3" s="105"/>
      <c r="H3" s="105"/>
      <c r="I3" s="105"/>
      <c r="J3" s="105"/>
      <c r="K3" s="105"/>
      <c r="L3" s="105"/>
      <c r="M3" s="105"/>
      <c r="N3" s="105"/>
      <c r="O3" s="105"/>
    </row>
    <row r="4" spans="1:19" ht="13.5" customHeight="1" x14ac:dyDescent="0.5">
      <c r="B4" s="36"/>
      <c r="C4" s="36"/>
      <c r="D4" s="36"/>
      <c r="E4" s="36"/>
      <c r="F4" s="34"/>
      <c r="G4" s="34"/>
      <c r="H4" s="34"/>
      <c r="I4" s="34"/>
      <c r="J4" s="34"/>
    </row>
    <row r="5" spans="1:19" ht="13.5" customHeight="1" x14ac:dyDescent="0.5">
      <c r="B5" s="36"/>
      <c r="C5" s="36"/>
      <c r="D5" s="36"/>
      <c r="E5" s="36"/>
      <c r="F5" s="34"/>
      <c r="G5" s="34"/>
      <c r="H5" s="34"/>
      <c r="I5" s="34"/>
      <c r="J5" s="34"/>
      <c r="R5" s="2" t="s">
        <v>135</v>
      </c>
    </row>
    <row r="6" spans="1:19" ht="13.5" customHeight="1" x14ac:dyDescent="0.5">
      <c r="B6" s="36"/>
      <c r="C6" s="36"/>
      <c r="D6" s="36"/>
      <c r="E6" s="36"/>
      <c r="F6" s="34"/>
      <c r="G6" s="34"/>
      <c r="H6" s="34"/>
      <c r="I6" s="34"/>
      <c r="J6" s="34"/>
      <c r="R6" s="2" t="s">
        <v>151</v>
      </c>
      <c r="S6" s="2">
        <f>GETPIVOTDATA("# of City Residents",$A$21)</f>
        <v>27</v>
      </c>
    </row>
    <row r="7" spans="1:19" ht="13.5" customHeight="1" x14ac:dyDescent="0.5">
      <c r="B7" s="36"/>
      <c r="C7" s="36"/>
      <c r="D7" s="36"/>
      <c r="E7" s="36"/>
      <c r="F7" s="34"/>
      <c r="G7" s="34"/>
      <c r="H7" s="34"/>
      <c r="I7" s="34"/>
      <c r="J7" s="34"/>
      <c r="R7" s="2" t="s">
        <v>152</v>
      </c>
      <c r="S7" s="2">
        <f>GETPIVOTDATA("# Receiving Healthcare Benefits",$A$21)</f>
        <v>30</v>
      </c>
    </row>
    <row r="8" spans="1:19" ht="13.5" customHeight="1" x14ac:dyDescent="0.5">
      <c r="B8" s="36"/>
      <c r="C8" s="36"/>
      <c r="D8" s="36"/>
      <c r="E8" s="36"/>
      <c r="F8" s="34"/>
      <c r="G8" s="34"/>
      <c r="H8" s="34"/>
      <c r="I8" s="34"/>
      <c r="J8" s="34"/>
    </row>
    <row r="9" spans="1:19" ht="13.5" customHeight="1" x14ac:dyDescent="0.5">
      <c r="B9" s="36"/>
      <c r="C9" s="36"/>
      <c r="D9" s="36"/>
      <c r="E9" s="36"/>
      <c r="F9" s="34"/>
      <c r="G9" s="34"/>
      <c r="H9" s="34"/>
      <c r="I9" s="35"/>
      <c r="J9" s="34"/>
    </row>
    <row r="10" spans="1:19" ht="13.5" customHeight="1" x14ac:dyDescent="0.5">
      <c r="B10" s="36"/>
      <c r="C10" s="36"/>
      <c r="D10" s="36"/>
      <c r="E10" s="36"/>
      <c r="F10" s="34"/>
      <c r="G10" s="34"/>
      <c r="H10" s="34"/>
      <c r="I10" s="34"/>
      <c r="J10" s="34"/>
    </row>
    <row r="11" spans="1:19" ht="13.5" customHeight="1" x14ac:dyDescent="0.5">
      <c r="B11" s="36"/>
      <c r="C11" s="36"/>
      <c r="D11" s="36"/>
      <c r="E11" s="36"/>
      <c r="F11" s="34"/>
      <c r="G11" s="34"/>
      <c r="H11" s="34"/>
      <c r="I11" s="34"/>
      <c r="J11" s="34"/>
    </row>
    <row r="12" spans="1:19" ht="13.5" customHeight="1" x14ac:dyDescent="0.5">
      <c r="B12" s="36"/>
      <c r="C12" s="36"/>
      <c r="D12" s="36"/>
      <c r="E12" s="36"/>
      <c r="F12" s="34"/>
      <c r="G12" s="34"/>
      <c r="H12" s="34"/>
      <c r="I12" s="34"/>
      <c r="J12" s="34"/>
    </row>
    <row r="13" spans="1:19" ht="13.5" customHeight="1" x14ac:dyDescent="0.5">
      <c r="B13" s="36"/>
      <c r="C13" s="36"/>
      <c r="D13" s="36"/>
      <c r="E13" s="36"/>
      <c r="F13" s="34"/>
      <c r="G13" s="34"/>
      <c r="H13" s="34"/>
      <c r="I13" s="34"/>
      <c r="J13" s="34"/>
    </row>
    <row r="14" spans="1:19" ht="13.5" customHeight="1" x14ac:dyDescent="0.5">
      <c r="B14" s="36"/>
      <c r="C14" s="36"/>
      <c r="D14" s="36"/>
      <c r="E14" s="36"/>
      <c r="F14" s="34"/>
      <c r="G14" s="34"/>
      <c r="H14" s="34"/>
      <c r="I14" s="34"/>
      <c r="J14" s="34"/>
    </row>
    <row r="15" spans="1:19" ht="13.5" customHeight="1" x14ac:dyDescent="0.5">
      <c r="B15" s="36"/>
      <c r="C15" s="36"/>
      <c r="D15" s="36"/>
      <c r="E15" s="36"/>
      <c r="F15" s="34"/>
      <c r="G15" s="34"/>
      <c r="H15" s="34"/>
      <c r="I15" s="34"/>
      <c r="J15" s="34"/>
    </row>
    <row r="16" spans="1:19" ht="13.5" customHeight="1" x14ac:dyDescent="0.5">
      <c r="B16" s="36"/>
      <c r="C16" s="36"/>
      <c r="D16" s="36"/>
      <c r="E16" s="36"/>
      <c r="F16" s="34"/>
      <c r="G16" s="34"/>
      <c r="H16" s="34"/>
      <c r="I16" s="34"/>
      <c r="J16" s="34"/>
    </row>
    <row r="17" spans="1:15" ht="13.5" customHeight="1" x14ac:dyDescent="0.5">
      <c r="B17" s="36"/>
      <c r="C17" s="36"/>
      <c r="D17" s="36"/>
      <c r="E17" s="36"/>
      <c r="F17" s="34"/>
      <c r="G17" s="34"/>
      <c r="H17" s="34"/>
      <c r="I17" s="34"/>
      <c r="J17" s="34"/>
    </row>
    <row r="18" spans="1:15" ht="13.5" customHeight="1" x14ac:dyDescent="0.5">
      <c r="B18" s="36"/>
      <c r="C18" s="36"/>
      <c r="D18" s="36"/>
      <c r="E18" s="36"/>
      <c r="F18" s="34"/>
      <c r="G18" s="34"/>
      <c r="H18" s="34"/>
      <c r="I18" s="34"/>
      <c r="J18" s="34"/>
    </row>
    <row r="19" spans="1:15" ht="13.5" customHeight="1" x14ac:dyDescent="0.5">
      <c r="B19" s="36"/>
      <c r="C19" s="36"/>
      <c r="D19" s="36"/>
      <c r="E19" s="36"/>
      <c r="F19" s="34"/>
      <c r="G19" s="34"/>
      <c r="H19" s="34"/>
      <c r="I19" s="34"/>
      <c r="J19" s="34"/>
    </row>
    <row r="20" spans="1:15" ht="33" customHeight="1" x14ac:dyDescent="0.5">
      <c r="A20" s="43" t="s">
        <v>153</v>
      </c>
      <c r="B20" s="36"/>
      <c r="C20" s="36"/>
      <c r="D20" s="36"/>
      <c r="E20" s="37" t="s">
        <v>154</v>
      </c>
      <c r="F20" s="36"/>
      <c r="G20" s="36"/>
      <c r="H20" s="34"/>
      <c r="I20" s="37" t="s">
        <v>155</v>
      </c>
      <c r="J20"/>
      <c r="K20"/>
      <c r="L20"/>
    </row>
    <row r="21" spans="1:15" s="30" customFormat="1" ht="44" x14ac:dyDescent="0.5">
      <c r="A21" s="44" t="s">
        <v>136</v>
      </c>
      <c r="B21" s="30" t="s">
        <v>156</v>
      </c>
      <c r="C21" s="30" t="s">
        <v>157</v>
      </c>
      <c r="D21" s="36"/>
      <c r="E21" s="30" t="s">
        <v>136</v>
      </c>
      <c r="F21" s="30" t="s">
        <v>158</v>
      </c>
      <c r="G21" s="30" t="s">
        <v>159</v>
      </c>
      <c r="H21" s="34"/>
      <c r="I21" s="30" t="s">
        <v>136</v>
      </c>
      <c r="J21" s="30" t="s">
        <v>160</v>
      </c>
      <c r="K21" s="30" t="s">
        <v>161</v>
      </c>
      <c r="L21" s="30" t="s">
        <v>162</v>
      </c>
      <c r="M21" s="30" t="s">
        <v>163</v>
      </c>
      <c r="N21" s="30" t="s">
        <v>164</v>
      </c>
      <c r="O21" s="30" t="s">
        <v>165</v>
      </c>
    </row>
    <row r="22" spans="1:15" ht="21" x14ac:dyDescent="0.5">
      <c r="A22" s="33" t="s">
        <v>97</v>
      </c>
      <c r="B22" s="2">
        <v>2</v>
      </c>
      <c r="C22" s="2">
        <v>3</v>
      </c>
      <c r="D22" s="36"/>
      <c r="E22" s="33" t="s">
        <v>97</v>
      </c>
      <c r="F22" s="2">
        <v>2</v>
      </c>
      <c r="G22" s="2">
        <v>6</v>
      </c>
      <c r="H22" s="34"/>
      <c r="I22" s="33" t="s">
        <v>97</v>
      </c>
      <c r="J22" s="2">
        <v>2</v>
      </c>
      <c r="K22" s="2">
        <v>1</v>
      </c>
      <c r="L22" s="2">
        <v>1</v>
      </c>
      <c r="M22" s="2">
        <v>1</v>
      </c>
      <c r="N22" s="2">
        <v>1</v>
      </c>
      <c r="O22" s="2">
        <v>2</v>
      </c>
    </row>
    <row r="23" spans="1:15" ht="21" x14ac:dyDescent="0.5">
      <c r="A23" s="45" t="s">
        <v>95</v>
      </c>
      <c r="B23" s="2">
        <v>2</v>
      </c>
      <c r="C23" s="2">
        <v>3</v>
      </c>
      <c r="D23" s="36"/>
      <c r="E23" s="45" t="s">
        <v>95</v>
      </c>
      <c r="F23" s="2">
        <v>2</v>
      </c>
      <c r="G23" s="2">
        <v>6</v>
      </c>
      <c r="H23" s="34"/>
      <c r="I23" s="45" t="s">
        <v>95</v>
      </c>
      <c r="J23" s="2">
        <v>2</v>
      </c>
      <c r="K23" s="2">
        <v>1</v>
      </c>
      <c r="L23" s="2">
        <v>1</v>
      </c>
      <c r="M23" s="2">
        <v>1</v>
      </c>
      <c r="N23" s="2">
        <v>1</v>
      </c>
      <c r="O23" s="2">
        <v>2</v>
      </c>
    </row>
    <row r="24" spans="1:15" ht="21" x14ac:dyDescent="0.5">
      <c r="A24" s="33" t="s">
        <v>113</v>
      </c>
      <c r="B24" s="2">
        <v>7</v>
      </c>
      <c r="C24" s="2">
        <v>7</v>
      </c>
      <c r="D24" s="36"/>
      <c r="E24" s="33" t="s">
        <v>113</v>
      </c>
      <c r="F24" s="2">
        <v>3</v>
      </c>
      <c r="G24" s="2">
        <v>7</v>
      </c>
      <c r="H24" s="34"/>
      <c r="I24" s="33" t="s">
        <v>113</v>
      </c>
      <c r="J24" s="2">
        <v>2</v>
      </c>
      <c r="K24" s="2">
        <v>3</v>
      </c>
      <c r="L24" s="2">
        <v>2</v>
      </c>
      <c r="M24" s="2">
        <v>1</v>
      </c>
      <c r="N24" s="2">
        <v>0</v>
      </c>
      <c r="O24" s="2">
        <v>2</v>
      </c>
    </row>
    <row r="25" spans="1:15" ht="21" x14ac:dyDescent="0.5">
      <c r="A25" s="45" t="s">
        <v>111</v>
      </c>
      <c r="B25" s="2">
        <v>7</v>
      </c>
      <c r="C25" s="2">
        <v>7</v>
      </c>
      <c r="D25" s="36"/>
      <c r="E25" s="45" t="s">
        <v>111</v>
      </c>
      <c r="F25" s="2">
        <v>3</v>
      </c>
      <c r="G25" s="2">
        <v>7</v>
      </c>
      <c r="H25" s="34"/>
      <c r="I25" s="45" t="s">
        <v>111</v>
      </c>
      <c r="J25" s="2">
        <v>2</v>
      </c>
      <c r="K25" s="2">
        <v>3</v>
      </c>
      <c r="L25" s="2">
        <v>2</v>
      </c>
      <c r="M25" s="2">
        <v>1</v>
      </c>
      <c r="N25" s="2">
        <v>0</v>
      </c>
      <c r="O25" s="2">
        <v>2</v>
      </c>
    </row>
    <row r="26" spans="1:15" s="34" customFormat="1" ht="21" x14ac:dyDescent="0.5">
      <c r="A26" s="33" t="s">
        <v>141</v>
      </c>
      <c r="B26" s="2">
        <v>7</v>
      </c>
      <c r="C26" s="2">
        <v>7</v>
      </c>
      <c r="D26" s="36"/>
      <c r="E26" s="33" t="s">
        <v>141</v>
      </c>
      <c r="F26" s="2">
        <v>3</v>
      </c>
      <c r="G26" s="2">
        <v>7</v>
      </c>
      <c r="I26" s="33" t="s">
        <v>141</v>
      </c>
      <c r="J26" s="2">
        <v>2</v>
      </c>
      <c r="K26" s="2">
        <v>3</v>
      </c>
      <c r="L26" s="2">
        <v>2</v>
      </c>
      <c r="M26" s="2">
        <v>1</v>
      </c>
      <c r="N26" s="2">
        <v>0</v>
      </c>
      <c r="O26" s="2">
        <v>2</v>
      </c>
    </row>
    <row r="27" spans="1:15" s="34" customFormat="1" ht="21" x14ac:dyDescent="0.5">
      <c r="A27" s="45" t="s">
        <v>142</v>
      </c>
      <c r="B27" s="2">
        <v>7</v>
      </c>
      <c r="C27" s="2">
        <v>7</v>
      </c>
      <c r="D27" s="36"/>
      <c r="E27" s="45" t="s">
        <v>142</v>
      </c>
      <c r="F27" s="2">
        <v>3</v>
      </c>
      <c r="G27" s="2">
        <v>7</v>
      </c>
      <c r="I27" s="45" t="s">
        <v>142</v>
      </c>
      <c r="J27" s="2">
        <v>2</v>
      </c>
      <c r="K27" s="2">
        <v>3</v>
      </c>
      <c r="L27" s="2">
        <v>2</v>
      </c>
      <c r="M27" s="2">
        <v>1</v>
      </c>
      <c r="N27" s="2">
        <v>0</v>
      </c>
      <c r="O27" s="2">
        <v>2</v>
      </c>
    </row>
    <row r="28" spans="1:15" s="34" customFormat="1" ht="21" x14ac:dyDescent="0.5">
      <c r="A28" s="33" t="s">
        <v>143</v>
      </c>
      <c r="B28" s="2">
        <v>2</v>
      </c>
      <c r="C28" s="2">
        <v>3</v>
      </c>
      <c r="D28" s="36"/>
      <c r="E28" s="33" t="s">
        <v>143</v>
      </c>
      <c r="F28" s="2">
        <v>2</v>
      </c>
      <c r="G28" s="2">
        <v>6</v>
      </c>
      <c r="I28" s="33" t="s">
        <v>143</v>
      </c>
      <c r="J28" s="2">
        <v>2</v>
      </c>
      <c r="K28" s="2">
        <v>1</v>
      </c>
      <c r="L28" s="2">
        <v>1</v>
      </c>
      <c r="M28" s="2">
        <v>1</v>
      </c>
      <c r="N28" s="2">
        <v>1</v>
      </c>
      <c r="O28" s="2">
        <v>2</v>
      </c>
    </row>
    <row r="29" spans="1:15" s="34" customFormat="1" ht="21" x14ac:dyDescent="0.5">
      <c r="A29" s="45" t="s">
        <v>144</v>
      </c>
      <c r="B29" s="2">
        <v>2</v>
      </c>
      <c r="C29" s="2">
        <v>3</v>
      </c>
      <c r="D29" s="36"/>
      <c r="E29" s="45" t="s">
        <v>144</v>
      </c>
      <c r="F29" s="2">
        <v>2</v>
      </c>
      <c r="G29" s="2">
        <v>6</v>
      </c>
      <c r="I29" s="45" t="s">
        <v>144</v>
      </c>
      <c r="J29" s="2">
        <v>2</v>
      </c>
      <c r="K29" s="2">
        <v>1</v>
      </c>
      <c r="L29" s="2">
        <v>1</v>
      </c>
      <c r="M29" s="2">
        <v>1</v>
      </c>
      <c r="N29" s="2">
        <v>1</v>
      </c>
      <c r="O29" s="2">
        <v>2</v>
      </c>
    </row>
    <row r="30" spans="1:15" s="34" customFormat="1" ht="21" x14ac:dyDescent="0.5">
      <c r="A30" s="33" t="s">
        <v>145</v>
      </c>
      <c r="B30" s="2">
        <v>2</v>
      </c>
      <c r="C30" s="2">
        <v>3</v>
      </c>
      <c r="D30" s="36"/>
      <c r="E30" s="33" t="s">
        <v>145</v>
      </c>
      <c r="F30" s="2">
        <v>2</v>
      </c>
      <c r="G30" s="2">
        <v>6</v>
      </c>
      <c r="I30" s="33" t="s">
        <v>145</v>
      </c>
      <c r="J30" s="2">
        <v>2</v>
      </c>
      <c r="K30" s="2">
        <v>1</v>
      </c>
      <c r="L30" s="2">
        <v>1</v>
      </c>
      <c r="M30" s="2">
        <v>1</v>
      </c>
      <c r="N30" s="2">
        <v>1</v>
      </c>
      <c r="O30" s="2">
        <v>2</v>
      </c>
    </row>
    <row r="31" spans="1:15" s="34" customFormat="1" ht="21" x14ac:dyDescent="0.5">
      <c r="A31" s="45" t="s">
        <v>146</v>
      </c>
      <c r="B31" s="2">
        <v>2</v>
      </c>
      <c r="C31" s="2">
        <v>3</v>
      </c>
      <c r="D31" s="36"/>
      <c r="E31" s="45" t="s">
        <v>146</v>
      </c>
      <c r="F31" s="2">
        <v>2</v>
      </c>
      <c r="G31" s="2">
        <v>6</v>
      </c>
      <c r="I31" s="45" t="s">
        <v>146</v>
      </c>
      <c r="J31" s="2">
        <v>2</v>
      </c>
      <c r="K31" s="2">
        <v>1</v>
      </c>
      <c r="L31" s="2">
        <v>1</v>
      </c>
      <c r="M31" s="2">
        <v>1</v>
      </c>
      <c r="N31" s="2">
        <v>1</v>
      </c>
      <c r="O31" s="2">
        <v>2</v>
      </c>
    </row>
    <row r="32" spans="1:15" s="34" customFormat="1" ht="21" x14ac:dyDescent="0.5">
      <c r="A32" s="33" t="s">
        <v>147</v>
      </c>
      <c r="B32" s="2">
        <v>7</v>
      </c>
      <c r="C32" s="2">
        <v>7</v>
      </c>
      <c r="D32" s="36"/>
      <c r="E32" s="33" t="s">
        <v>147</v>
      </c>
      <c r="F32" s="2">
        <v>3</v>
      </c>
      <c r="G32" s="2">
        <v>7</v>
      </c>
      <c r="I32" s="33" t="s">
        <v>147</v>
      </c>
      <c r="J32" s="2">
        <v>2</v>
      </c>
      <c r="K32" s="2">
        <v>3</v>
      </c>
      <c r="L32" s="2">
        <v>2</v>
      </c>
      <c r="M32" s="2">
        <v>1</v>
      </c>
      <c r="N32" s="2">
        <v>0</v>
      </c>
      <c r="O32" s="2">
        <v>2</v>
      </c>
    </row>
    <row r="33" spans="1:15" s="34" customFormat="1" ht="21" x14ac:dyDescent="0.5">
      <c r="A33" s="45" t="s">
        <v>148</v>
      </c>
      <c r="B33" s="2">
        <v>7</v>
      </c>
      <c r="C33" s="2">
        <v>7</v>
      </c>
      <c r="D33" s="36"/>
      <c r="E33" s="45" t="s">
        <v>148</v>
      </c>
      <c r="F33" s="2">
        <v>3</v>
      </c>
      <c r="G33" s="2">
        <v>7</v>
      </c>
      <c r="I33" s="45" t="s">
        <v>148</v>
      </c>
      <c r="J33" s="2">
        <v>2</v>
      </c>
      <c r="K33" s="2">
        <v>3</v>
      </c>
      <c r="L33" s="2">
        <v>2</v>
      </c>
      <c r="M33" s="2">
        <v>1</v>
      </c>
      <c r="N33" s="2">
        <v>0</v>
      </c>
      <c r="O33" s="2">
        <v>2</v>
      </c>
    </row>
    <row r="34" spans="1:15" s="34" customFormat="1" ht="21" x14ac:dyDescent="0.5">
      <c r="A34" s="48" t="s">
        <v>149</v>
      </c>
      <c r="B34" s="47">
        <v>27</v>
      </c>
      <c r="C34" s="47">
        <v>30</v>
      </c>
      <c r="D34" s="36"/>
      <c r="E34" s="33" t="s">
        <v>149</v>
      </c>
      <c r="F34" s="2">
        <v>15</v>
      </c>
      <c r="G34" s="2">
        <v>39</v>
      </c>
      <c r="I34" s="33" t="s">
        <v>149</v>
      </c>
      <c r="J34" s="2">
        <v>12</v>
      </c>
      <c r="K34" s="2">
        <v>12</v>
      </c>
      <c r="L34" s="2">
        <v>9</v>
      </c>
      <c r="M34" s="2">
        <v>6</v>
      </c>
      <c r="N34" s="2">
        <v>3</v>
      </c>
      <c r="O34" s="2">
        <v>12</v>
      </c>
    </row>
    <row r="35" spans="1:15" s="34" customFormat="1" ht="21" x14ac:dyDescent="0.5">
      <c r="D35" s="36"/>
      <c r="E35" s="36"/>
    </row>
    <row r="36" spans="1:15" s="34" customFormat="1" ht="21" x14ac:dyDescent="0.5">
      <c r="D36" s="36"/>
      <c r="E36" s="36"/>
    </row>
    <row r="37" spans="1:15" s="34" customFormat="1" ht="20" x14ac:dyDescent="0.4">
      <c r="D37" s="10"/>
      <c r="E37" s="10"/>
      <c r="F37" s="10"/>
      <c r="G37" s="30"/>
      <c r="H37" s="30"/>
      <c r="I37" s="30"/>
      <c r="J37" s="30"/>
    </row>
    <row r="38" spans="1:15" s="34" customFormat="1" ht="20" x14ac:dyDescent="0.4">
      <c r="D38"/>
      <c r="E38"/>
      <c r="F38"/>
      <c r="G38" s="2"/>
      <c r="H38" s="2"/>
      <c r="I38" s="2"/>
      <c r="J38" s="2"/>
    </row>
    <row r="39" spans="1:15" s="34" customFormat="1" ht="20" x14ac:dyDescent="0.4">
      <c r="D39"/>
      <c r="E39"/>
      <c r="F39"/>
      <c r="G39" s="2"/>
      <c r="H39" s="2"/>
      <c r="I39" s="2"/>
      <c r="J39" s="2"/>
    </row>
    <row r="40" spans="1:15" s="34" customFormat="1" ht="20" x14ac:dyDescent="0.4">
      <c r="D40"/>
      <c r="E40"/>
      <c r="F40"/>
      <c r="G40" s="2"/>
      <c r="H40" s="2"/>
      <c r="I40" s="2"/>
      <c r="J40" s="2"/>
    </row>
    <row r="41" spans="1:15" s="34" customFormat="1" ht="20" x14ac:dyDescent="0.4">
      <c r="D41"/>
      <c r="E41"/>
      <c r="F41" s="2"/>
      <c r="G41" s="2"/>
      <c r="H41" s="2"/>
      <c r="I41" s="2"/>
      <c r="J41" s="2"/>
    </row>
    <row r="42" spans="1:15" s="34" customFormat="1" ht="20" x14ac:dyDescent="0.4">
      <c r="D42"/>
      <c r="E42" s="2"/>
      <c r="F42" s="2"/>
      <c r="G42" s="2"/>
      <c r="H42" s="2"/>
      <c r="I42" s="2"/>
      <c r="J42" s="2"/>
    </row>
    <row r="43" spans="1:15" s="34" customFormat="1" ht="20" x14ac:dyDescent="0.4">
      <c r="D43"/>
      <c r="E43" s="2"/>
      <c r="F43" s="2"/>
      <c r="G43" s="2"/>
      <c r="H43" s="2"/>
      <c r="I43" s="2"/>
      <c r="J43" s="2"/>
    </row>
    <row r="44" spans="1:15" s="34" customFormat="1" ht="20" x14ac:dyDescent="0.4">
      <c r="D44"/>
      <c r="E44" s="2"/>
      <c r="F44" s="2"/>
      <c r="G44" s="2"/>
      <c r="H44" s="2"/>
      <c r="I44" s="2"/>
      <c r="J44" s="2"/>
    </row>
    <row r="45" spans="1:15" s="34" customFormat="1" ht="20" x14ac:dyDescent="0.4">
      <c r="D45"/>
      <c r="E45" s="2"/>
      <c r="F45" s="2"/>
      <c r="G45" s="2"/>
      <c r="H45" s="2"/>
      <c r="I45" s="2"/>
      <c r="J45" s="2"/>
    </row>
    <row r="46" spans="1:15" s="34" customFormat="1" ht="20" x14ac:dyDescent="0.4">
      <c r="D46"/>
      <c r="E46" s="2"/>
      <c r="F46" s="2"/>
      <c r="G46" s="2"/>
      <c r="H46" s="2"/>
      <c r="I46" s="2"/>
      <c r="J46" s="2"/>
    </row>
    <row r="47" spans="1:15" s="34" customFormat="1" ht="20" x14ac:dyDescent="0.4">
      <c r="D47"/>
      <c r="E47" s="2"/>
      <c r="F47" s="2"/>
      <c r="G47" s="2"/>
      <c r="H47" s="2"/>
      <c r="I47" s="2"/>
      <c r="J47" s="2"/>
    </row>
    <row r="48" spans="1:15" s="34" customFormat="1" ht="20" x14ac:dyDescent="0.4">
      <c r="D48"/>
      <c r="E48" s="2"/>
      <c r="F48" s="2"/>
      <c r="G48" s="2"/>
      <c r="H48" s="2"/>
      <c r="I48" s="2"/>
      <c r="J48" s="2"/>
    </row>
    <row r="49" spans="4:10" s="34" customFormat="1" ht="20" x14ac:dyDescent="0.4">
      <c r="D49"/>
      <c r="E49" s="2"/>
      <c r="F49" s="2"/>
      <c r="G49" s="2"/>
      <c r="H49" s="2"/>
      <c r="I49" s="2"/>
      <c r="J49" s="2"/>
    </row>
    <row r="50" spans="4:10" s="34" customFormat="1" ht="20" x14ac:dyDescent="0.4">
      <c r="D50"/>
      <c r="E50" s="2"/>
      <c r="F50" s="2"/>
      <c r="G50" s="2"/>
      <c r="H50" s="2"/>
      <c r="I50" s="2"/>
      <c r="J50" s="2"/>
    </row>
    <row r="51" spans="4:10" s="34" customFormat="1" ht="17.149999999999999" customHeight="1" x14ac:dyDescent="0.4">
      <c r="H51" s="2"/>
      <c r="I51" s="2"/>
      <c r="J51" s="2"/>
    </row>
    <row r="52" spans="4:10" s="34" customFormat="1" ht="17.149999999999999" customHeight="1" x14ac:dyDescent="0.4">
      <c r="H52" s="2"/>
      <c r="I52" s="2"/>
      <c r="J52" s="2"/>
    </row>
    <row r="53" spans="4:10" s="30" customFormat="1" x14ac:dyDescent="0.3">
      <c r="H53" s="39"/>
      <c r="I53" s="39"/>
      <c r="J53" s="39"/>
    </row>
    <row r="54" spans="4:10" x14ac:dyDescent="0.3">
      <c r="H54" s="40"/>
      <c r="I54" s="40"/>
      <c r="J54" s="40"/>
    </row>
    <row r="55" spans="4:10" x14ac:dyDescent="0.3">
      <c r="H55" s="40"/>
      <c r="I55" s="40"/>
      <c r="J55" s="40"/>
    </row>
    <row r="56" spans="4:10" x14ac:dyDescent="0.3">
      <c r="H56" s="40"/>
      <c r="I56" s="40"/>
      <c r="J56" s="40"/>
    </row>
    <row r="60" spans="4:10" s="30" customFormat="1" x14ac:dyDescent="0.3">
      <c r="H60" s="2"/>
      <c r="I60" s="2"/>
      <c r="J60" s="2"/>
    </row>
  </sheetData>
  <mergeCells count="1">
    <mergeCell ref="A2:O3"/>
  </mergeCell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sourceDescription xmlns="0da247bf-ce9f-4958-a174-aa78aa6b9caf" xsi:nil="true"/>
    <_ip_UnifiedCompliancePolicyUIAction xmlns="http://schemas.microsoft.com/sharepoint/v3" xsi:nil="true"/>
    <lcf76f155ced4ddcb4097134ff3c332f xmlns="0da247bf-ce9f-4958-a174-aa78aa6b9caf">
      <Terms xmlns="http://schemas.microsoft.com/office/infopath/2007/PartnerControls"/>
    </lcf76f155ced4ddcb4097134ff3c332f>
    <_ip_UnifiedCompliancePolicyProperties xmlns="http://schemas.microsoft.com/sharepoint/v3" xsi:nil="true"/>
    <TaxCatchAll xmlns="4401a7ff-9257-4851-b877-0dd3eec0bc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54C164DA00AD4CB175DB9F988030F5" ma:contentTypeVersion="17" ma:contentTypeDescription="Create a new document." ma:contentTypeScope="" ma:versionID="001642324cb288e12a0ca0c9a6ffb2f3">
  <xsd:schema xmlns:xsd="http://www.w3.org/2001/XMLSchema" xmlns:xs="http://www.w3.org/2001/XMLSchema" xmlns:p="http://schemas.microsoft.com/office/2006/metadata/properties" xmlns:ns1="http://schemas.microsoft.com/sharepoint/v3" xmlns:ns2="0da247bf-ce9f-4958-a174-aa78aa6b9caf" xmlns:ns3="4401a7ff-9257-4851-b877-0dd3eec0bc1d" targetNamespace="http://schemas.microsoft.com/office/2006/metadata/properties" ma:root="true" ma:fieldsID="fcd0fc547b52b0f20cc620d845e6bf4d" ns1:_="" ns2:_="" ns3:_="">
    <xsd:import namespace="http://schemas.microsoft.com/sharepoint/v3"/>
    <xsd:import namespace="0da247bf-ce9f-4958-a174-aa78aa6b9caf"/>
    <xsd:import namespace="4401a7ff-9257-4851-b877-0dd3eec0bc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1:_ip_UnifiedCompliancePolicyProperties" minOccurs="0"/>
                <xsd:element ref="ns1:_ip_UnifiedCompliancePolicyUIAction" minOccurs="0"/>
                <xsd:element ref="ns2:Resource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247bf-ce9f-4958-a174-aa78aa6b9c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4c0242-a99e-424d-a6da-f1162744696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ResourceDescription" ma:index="23" nillable="true" ma:displayName="Description" ma:format="Dropdown" ma:internalName="ResourceDescription">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1a7ff-9257-4851-b877-0dd3eec0bc1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8af917-d2aa-4d43-ad11-1693148a8728}" ma:internalName="TaxCatchAll" ma:showField="CatchAllData" ma:web="4401a7ff-9257-4851-b877-0dd3eec0bc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a e 4 2 3 9 1 8 - 7 a 1 e - 4 e 0 9 - b e 8 4 - a 9 5 0 d b a 1 a 2 6 4 "   x m l n s = " h t t p : / / s c h e m a s . m i c r o s o f t . c o m / D a t a M a s h u p " > A A A A A L g E A A B Q S w M E F A A C A A g A x F p J 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x F p J 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a S V w K U 1 7 T s g E A A F A D A A A T A B w A R m 9 y b X V s Y X M v U 2 V j d G l v b j E u b S C i G A A o o B Q A A A A A A A A A A A A A A A A A A A A A A A A A A A C N k 1 1 r 2 z A U h u 8 D + Q 8 H 9 c Y G L 1 D G d r F S S m Y n o 6 y L Q 5 K u j K Y M R T 5 J R f V h 9 J E l h P z 3 S U n m 0 n m B + U I + n H P 8 6 t F 7 Z I v M c a 1 g e n x f X n U 7 3 Y 5 9 p g Y r m N G F w M v 3 H z 7 C N Q h 0 3 Q 6 E Z 6 q 9 Y R g y g w 1 D 0 X v Q 5 m W h 9 U s y 5 A J 7 u V Y O l b M J y T / N 7 y 0 a O y 8 F X 3 N 6 5 x k N s c L C 8 D X C O x j 3 J 7 P R Y D K F Y T m B 8 f 3 n u 9 s c v p R l M S 8 0 8 z J q z L + V e X 8 c w M y a h w 2 j t K H M 2 d 5 G 2 A 1 J M 1 B e i A y c 8 Z h m R 7 Y G + O c h C p B H 2 t 3 j r U N 5 T Z o 6 y b 5 y V Z 0 S 5 G n / W F B H n 0 4 q F y R / p m o V D d j W S I L K o a 0 3 M 1 T Z p T Y y 1 8 J L F Y s 2 + W v L b L c j f 0 h h 5 O U C D Z A A G X r B 4 c b t M 9 i R 7 6 g q b W B E J b Z q z c d 9 q b 1 y 5 + s F W m Z 4 H Y d 2 v i k y X i R i m R 6 W x K I I Y 4 a l 0 R I q o + t K / 1 I Q z P Z p S 6 K x n T p c a b N t q 7 B T 5 b / k h p Q b G M h a 6 G 0 c L j z Q F U K t B W d b 4 I o J X w W 7 u Q I b U 9 z R w 5 2 k q g J 2 O s o N t A l + o I X o o 3 6 D I M 8 g N K b Y I O 9 t W 6 4 f / o A 1 Z k H v N R 6 H U X G 1 e q u 2 T 7 s d r v 5 5 W a 5 + A 1 B L A Q I t A B Q A A g A I A M R a S V w S L v L 3 p A A A A P Y A A A A S A A A A A A A A A A A A A A A A A A A A A A B D b 2 5 m a W c v U G F j a 2 F n Z S 5 4 b W x Q S w E C L Q A U A A I A C A D E W k l c D 8 r p q 6 Q A A A D p A A A A E w A A A A A A A A A A A A A A A A D w A A A A W 0 N v b n R l b n R f V H l w Z X N d L n h t b F B L A Q I t A B Q A A g A I A M R a S V w K U 1 7 T s g E A A F A D A A A T A A A A A A A A A A A A A A A A A O E B A A B G b 3 J t d W x h c y 9 T Z W N 0 a W 9 u M S 5 t U E s F B g A A A A A D A A M A w g A A A O A 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0 K A A A A A A A A K w 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M 1 N j w v S X R l b V B h d G g + P C 9 J d G V t T G 9 j Y X R p b 2 4 + P F N 0 Y W J s Z U V u d H J p Z X M + P E V u d H J 5 I F R 5 c G U 9 I k l z U H J p d m F 0 Z S I g V m F s d W U 9 I m w w I i A v P j x F b n R y e S B U e X B l P S J R d W V y e U l E I i B W Y W x 1 Z T 0 i c 2 V i O T I z Y T U 1 L T B h Z m U t N G I 0 M i 0 4 M W Z j L W N i Y m I z Z G Z k N j g 2 Z C I g L z 4 8 R W 5 0 c n k g V H l w Z T 0 i R m l s b E V u Y W J s Z W Q i I F Z h b H V l P S J s M C I g L z 4 8 R W 5 0 c n k g V H l w Z T 0 i Q n V m Z m V y T m V 4 d F J l Z n J l c 2 g i I F Z h b H V l P S J s M S I g L z 4 8 R W 5 0 c n k g V H l w Z T 0 i U m V z d W x 0 V H l w Z S I g V m F s d W U 9 I n N U Y W J s Z S I g L z 4 8 R W 5 0 c n k g V H l w Z T 0 i R m l s b G V k Q 2 9 t c G x l d G V S Z X N 1 b H R U b 1 d v c m t z a G V l d C I g V m F s d W U 9 I m w x I i A v P j x F b n R y e S B U e X B l P S J G a W x s V G 9 E Y X R h T W 9 k Z W x F b m F i b G V k I i B W Y W x 1 Z T 0 i b D A i I C 8 + P E V u d H J 5 I F R 5 c G U 9 I k Z p b G x P Y m p l Y 3 R U e X B l I i B W Y W x 1 Z T 0 i c 0 N v b m 5 l Y 3 R p b 2 5 P b m x 5 I i A v P j x F b n R y e S B U e X B l P S J G a W x s Q 2 9 s d W 1 u V H l w Z X M i I F Z h b H V l P S J z Q m d Z R 0 J n W U d C Z 1 k 9 I i A v P j x F b n R y e S B U e X B l P S J G a W x s Q 2 9 s d W 1 u T m F t Z X M i I F Z h b H V l P S J z W y Z x d W 9 0 O 0 N v b n R y Y W N 0 I E 5 1 b W J l c i A m c X V v d D s s J n F 1 b 3 Q 7 V m V u Z G 9 y I E 5 h b W U m c X V v d D s s J n F 1 b 3 Q 7 Q 2 9 u d H J h Y 3 Q g Q W 1 v d W 5 0 J n F 1 b 3 Q 7 L C Z x d W 9 0 O 0 N v b n R y Y W N 0 I E R l c 2 N y a X B 0 a W 9 u J n F 1 b 3 Q 7 L C Z x d W 9 0 O 0 N v b n R y Y W N 0 I F R 5 c G V c b l x u K H N l b G V j d C B m c m 9 t I G R y b 3 B k b 3 d u I G 1 l b n U p J n F 1 b 3 Q 7 L C Z x d W 9 0 O 1 N l c n Z p Y 2 U g Q 2 F 0 Z W d v c n l c b l x u K H N l b G V j d C B j Y X R l Z 2 9 y e S B m c m 9 t I G R y b 3 B k b 3 d u I G 1 l b n U p J n F 1 b 3 Q 7 L C Z x d W 9 0 O 0 Z h a X I g R W 1 w b G 9 5 b W V u d C B X Y W d l I H B v b G l j e S B p b m N s d W R l Z C B p b i B z b 2 x p Y 2 l 0 Y X R p b 2 4 g Y W 5 k I G N v b n R y Y W N 0 P y B c b l x u K H N l b G V j d C B Z Z X M g b 3 I g T m 8 g Z n J v b S B k c m 9 w Z G 9 3 b S B t Z W 5 1 K S Z x d W 9 0 O y w m c X V v d D t D b 2 5 0 c m F j d C B z d G F 0 d X N c b l x u K H N l b G V j d C B B Y 3 R p d m U s I E 5 v d C B B Y 3 R p d m U s I F B l b m R p b m c p 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M z U 2 L 0 F 1 d G 9 S Z W 1 v d m V k Q 2 9 s d W 1 u c z E u e 1 J l c 3 V s d C w w f S Z x d W 9 0 O 1 0 s J n F 1 b 3 Q 7 Q 2 9 s d W 1 u Q 2 9 1 b n Q m c X V v d D s 6 M S w m c X V v d D t L Z X l D b 2 x 1 b W 5 O Y W 1 l c y Z x d W 9 0 O z p b X S w m c X V v d D t D b 2 x 1 b W 5 J Z G V u d G l 0 a W V z J n F 1 b 3 Q 7 O l s m c X V v d D t T Z W N 0 a W 9 u M S 9 U Y W J s Z T E z N T Y v Q X V 0 b 1 J l b W 9 2 Z W R D b 2 x 1 b W 5 z M S 5 7 U m V z d W x 0 L D B 9 J n F 1 b 3 Q 7 X S w m c X V v d D t S Z W x h d G l v b n N o a X B J b m Z v J n F 1 b 3 Q 7 O l t d f S I g L z 4 8 R W 5 0 c n k g V H l w Z T 0 i T m F t Z V V w Z G F 0 Z W R B Z n R l c k Z p b G w i I F Z h b H V l P S J s M C I g L z 4 8 R W 5 0 c n k g V H l w Z T 0 i R m l s b E x h c 3 R V c G R h d G V k I i B W Y W x 1 Z T 0 i Z D I w M j Y t M D I t M D l U M T k 6 M j I 6 M D g u O D A 3 N T Y x M 1 o i I C 8 + P E V u d H J 5 I F R 5 c G U 9 I k Z p b G x F c n J v c k N v d W 5 0 I i B W Y W x 1 Z T 0 i b D A i I C 8 + P E V u d H J 5 I F R 5 c G U 9 I k Z p b G x F c n J v c k N v Z G U i I F Z h b H V l P S J z V W 5 r b m 9 3 b i I g L z 4 8 R W 5 0 c n k g V H l w Z T 0 i R m l s b E N v d W 5 0 I i B W Y W x 1 Z T 0 i b D M 4 I i A v P j x F b n R y e S B U e X B l P S J B Z G R l Z F R v R G F 0 Y U 1 v Z G V s I i B W Y W x 1 Z T 0 i b D A i I C 8 + P C 9 T d G F i b G V F b n R y a W V z P j w v S X R l b T 4 8 S X R l b T 4 8 S X R l b U x v Y 2 F 0 a W 9 u P j x J d G V t V H l w Z T 5 G b 3 J t d W x h P C 9 J d G V t V H l w Z T 4 8 S X R l b V B h d G g + U 2 V j d G l v b j E v V G F i b G U x M z U 2 L 1 N v d X J j Z T w v S X R l b V B h d G g + P C 9 J d G V t T G 9 j Y X R p b 2 4 + P F N 0 Y W J s Z U V u d H J p Z X M g L z 4 8 L 0 l 0 Z W 0 + P E l 0 Z W 0 + P E l 0 Z W 1 M b 2 N h d G l v b j 4 8 S X R l b V R 5 c G U + R m 9 y b X V s Y T w v S X R l b V R 5 c G U + P E l 0 Z W 1 Q Y X R o P l N l Y 3 R p b 2 4 x L 1 R h Y m x l M T M 1 N i 9 U Y W J s Z T E z N T Z f V G F i b G U 8 L 0 l 0 Z W 1 Q Y X R o P j w v S X R l b U x v Y 2 F 0 a W 9 u P j x T d G F i b G V F b n R y a W V z I C 8 + P C 9 J d G V t P j x J d G V t P j x J d G V t T G 9 j Y X R p b 2 4 + P E l 0 Z W 1 U e X B l P k Z v c m 1 1 b G E 8 L 0 l 0 Z W 1 U e X B l P j x J d G V t U G F 0 a D 5 T Z W N 0 a W 9 u M S 9 U Y W J s Z T E z N T Y v Q 2 h h b m d l Z C U y M F R 5 c G U 8 L 0 l 0 Z W 1 Q Y X R o P j w v S X R l b U x v Y 2 F 0 a W 9 u P j x T d G F i b G V F b n R y a W V z I C 8 + P C 9 J d G V t P j w v S X R l b X M + P C 9 M b 2 N h b F B h Y 2 t h Z 2 V N Z X R h Z G F 0 Y U Z p b G U + F g A A A F B L B Q Y A A A A A A A A A A A A A A A A A A A A A A A A m A Q A A A Q A A A N C M n d 8 B F d E R j H o A w E / C l + s B A A A A d 4 O x Z o r I S U S e Q h u R h w w N X Q A A A A A C A A A A A A A Q Z g A A A A E A A C A A A A D e l H M b 2 5 p 0 M g z B q V C V 0 8 L j u U h P W e w p l 9 l m Z U z W C / T 5 c A A A A A A O g A A A A A I A A C A A A A B E 5 u F F C Z j R k 8 i k 6 d 8 a H L h R / c 1 m O W C L w e V V V P k S 9 w n J L l A A A A A H 9 w V J T + A T D 8 h c 1 9 u B M n Z a Z I u r q B k 6 l e Y N R 3 K m 8 L M K L x T o g s 0 U g 9 2 x g q M Q Y h P S T 2 V Q y S e X b m B 1 Z Q n C v + f C H j f W d 4 n g T G w j m l Q E K x 0 S t g m z f E A A A A C M F Z U / p L f Y H E V P u Z z n e p 5 6 N b l b q Q f D q I L n x x x Z g 1 I h w o e U a h 4 h U P s s + N l a g c F 4 I B Y H b 8 m f O 9 v i 2 Q p S j 1 k z U U n V < / D a t a M a s h u p > 
</file>

<file path=customXml/itemProps1.xml><?xml version="1.0" encoding="utf-8"?>
<ds:datastoreItem xmlns:ds="http://schemas.openxmlformats.org/officeDocument/2006/customXml" ds:itemID="{71BF4173-52AD-458B-8740-61222DC7BA3C}">
  <ds:schemaRefs>
    <ds:schemaRef ds:uri="http://schemas.microsoft.com/sharepoint/v3/contenttype/forms"/>
  </ds:schemaRefs>
</ds:datastoreItem>
</file>

<file path=customXml/itemProps2.xml><?xml version="1.0" encoding="utf-8"?>
<ds:datastoreItem xmlns:ds="http://schemas.openxmlformats.org/officeDocument/2006/customXml" ds:itemID="{FFBBAA90-4888-4532-978B-80C1E15FDB34}">
  <ds:schemaRefs>
    <ds:schemaRef ds:uri="4401a7ff-9257-4851-b877-0dd3eec0bc1d"/>
    <ds:schemaRef ds:uri="http://schemas.microsoft.com/office/infopath/2007/PartnerControls"/>
    <ds:schemaRef ds:uri="http://schemas.microsoft.com/office/2006/documentManagement/types"/>
    <ds:schemaRef ds:uri="http://schemas.microsoft.com/sharepoint/v3"/>
    <ds:schemaRef ds:uri="http://www.w3.org/XML/1998/namespace"/>
    <ds:schemaRef ds:uri="http://purl.org/dc/dcmitype/"/>
    <ds:schemaRef ds:uri="http://purl.org/dc/terms/"/>
    <ds:schemaRef ds:uri="http://purl.org/dc/elements/1.1/"/>
    <ds:schemaRef ds:uri="http://schemas.openxmlformats.org/package/2006/metadata/core-properties"/>
    <ds:schemaRef ds:uri="0da247bf-ce9f-4958-a174-aa78aa6b9caf"/>
    <ds:schemaRef ds:uri="http://schemas.microsoft.com/office/2006/metadata/properties"/>
  </ds:schemaRefs>
</ds:datastoreItem>
</file>

<file path=customXml/itemProps3.xml><?xml version="1.0" encoding="utf-8"?>
<ds:datastoreItem xmlns:ds="http://schemas.openxmlformats.org/officeDocument/2006/customXml" ds:itemID="{A31B186D-57F4-4218-9DA9-0BE67CB66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a247bf-ce9f-4958-a174-aa78aa6b9caf"/>
    <ds:schemaRef ds:uri="4401a7ff-9257-4851-b877-0dd3eec0bc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5500EC-BEB6-4104-8DA8-320CD6E5BC9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Guide</vt:lpstr>
      <vt:lpstr>Vendor Reporting Template</vt:lpstr>
      <vt:lpstr>001</vt:lpstr>
      <vt:lpstr>002</vt:lpstr>
      <vt:lpstr>Master Summary</vt:lpstr>
      <vt:lpstr>Hiring Dashboard</vt:lpstr>
      <vt:lpstr>Demographics 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Lucas</dc:creator>
  <cp:keywords/>
  <dc:description/>
  <cp:lastModifiedBy>Olivia Lucas</cp:lastModifiedBy>
  <cp:revision/>
  <dcterms:created xsi:type="dcterms:W3CDTF">2025-08-21T22:51:12Z</dcterms:created>
  <dcterms:modified xsi:type="dcterms:W3CDTF">2026-04-30T18:44:53Z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0x010100FE54C164DA00AD4CB175DB9F988030F5</vt:lpwstr>
  </property>
  <property fmtid="{D5CDD505-2E9C-101B-9397-08002B2CF9AE}" pid="3" name="MediaServiceImageTags">
    <vt:lpwstr/>
  </property>
</Properties>
</file>